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T:\AER\NSWACT2019-24\Essential\6DraftDecision\Public\Models\"/>
    </mc:Choice>
  </mc:AlternateContent>
  <bookViews>
    <workbookView xWindow="0" yWindow="0" windowWidth="21600" windowHeight="8910" tabRatio="718"/>
  </bookViews>
  <sheets>
    <sheet name="Reset RIN inputs" sheetId="54" r:id="rId1"/>
    <sheet name="PTRM inputs" sheetId="52" r:id="rId2"/>
    <sheet name="Sensitivities" sheetId="53" state="hidden" r:id="rId3"/>
    <sheet name="Start &amp; end pool" sheetId="46" state="hidden" r:id="rId4"/>
    <sheet name="Summary_REAL" sheetId="56" r:id="rId5"/>
    <sheet name="Capex_OHs" sheetId="34" r:id="rId6"/>
    <sheet name="Capex_fully_loaded" sheetId="50" r:id="rId7"/>
    <sheet name="Asset growth factor" sheetId="17" state="hidden" r:id="rId8"/>
    <sheet name="Direct_REAL" sheetId="38" r:id="rId9"/>
    <sheet name="LRMC" sheetId="60" state="hidden" r:id="rId10"/>
    <sheet name="Escalation_Rates" sheetId="13" r:id="rId11"/>
    <sheet name="CPI rates" sheetId="31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_APW_RESTORE_DATA140__" hidden="1">#REF!</definedName>
    <definedName name="__APW_RESTORE_DATA141__" hidden="1">#REF!</definedName>
    <definedName name="__APW_RESTORE_DATA142__" hidden="1">#REF!</definedName>
    <definedName name="__APW_RESTORE_DATA143__" hidden="1">#REF!</definedName>
    <definedName name="__APW_RESTORE_DATA144__" hidden="1">#REF!</definedName>
    <definedName name="__APW_RESTORE_DATA145__" hidden="1">#REF!</definedName>
    <definedName name="__APW_RESTORE_DATA146__" hidden="1">#REF!</definedName>
    <definedName name="__APW_RESTORE_DATA147__" hidden="1">#REF!</definedName>
    <definedName name="__APW_RESTORE_DATA148__" hidden="1">#REF!</definedName>
    <definedName name="__APW_RESTORE_DATA149__" hidden="1">#REF!</definedName>
    <definedName name="__APW_RESTORE_DATA150__" hidden="1">#REF!</definedName>
    <definedName name="__APW_RESTORE_DATA151__" hidden="1">#REF!</definedName>
    <definedName name="__APW_RESTORE_DATA152__" hidden="1">#REF!</definedName>
    <definedName name="__APW_RESTORE_DATA153__" hidden="1">#REF!</definedName>
    <definedName name="__APW_RESTORE_DATA154__" hidden="1">#REF!</definedName>
    <definedName name="__APW_RESTORE_DATA155__" hidden="1">#REF!</definedName>
    <definedName name="__APW_RESTORE_DATA156__" hidden="1">#REF!</definedName>
    <definedName name="__APW_RESTORE_DATA157__" hidden="1">#REF!</definedName>
    <definedName name="__APW_RESTORE_DATA158__" hidden="1">#REF!</definedName>
    <definedName name="__APW_RESTORE_DATA159__" hidden="1">#REF!</definedName>
    <definedName name="__APW_RESTORE_DATA160__" hidden="1">#REF!</definedName>
    <definedName name="__APW_RESTORE_DATA161__" hidden="1">#REF!</definedName>
    <definedName name="__APW_RESTORE_DATA162__" hidden="1">#REF!,#REF!,#REF!,#REF!,#REF!,#REF!,#REF!,#REF!,#REF!,#REF!,#REF!,#REF!,#REF!,#REF!,#REF!,#REF!</definedName>
    <definedName name="__APW_RESTORE_DATA163__" hidden="1">#REF!,#REF!,#REF!,#REF!,#REF!,#REF!,#REF!,#REF!,#REF!,#REF!</definedName>
    <definedName name="__APW_RESTORE_DATA164__" hidden="1">#REF!</definedName>
    <definedName name="__APW_RESTORE_DATA165__" hidden="1">#REF!</definedName>
    <definedName name="__APW_RESTORE_DATA166__" hidden="1">#REF!</definedName>
    <definedName name="__APW_RESTORE_DATA167__" hidden="1">#REF!</definedName>
    <definedName name="__APW_RESTORE_DATA168__" hidden="1">#REF!</definedName>
    <definedName name="__APW_RESTORE_DATA169__" hidden="1">#REF!</definedName>
    <definedName name="__APW_RESTORE_DATA170__" hidden="1">#REF!</definedName>
    <definedName name="__APW_RESTORE_DATA171__" hidden="1">#REF!</definedName>
    <definedName name="__APW_RESTORE_DATA172__" hidden="1">#REF!</definedName>
    <definedName name="__APW_RESTORE_DATA173__" hidden="1">#REF!</definedName>
    <definedName name="__APW_RESTORE_DATA174__" hidden="1">#REF!</definedName>
    <definedName name="__APW_RESTORE_DATA175__" hidden="1">#REF!,#REF!,#REF!,#REF!,#REF!,#REF!,#REF!,#REF!,#REF!,#REF!,#REF!,#REF!,#REF!,#REF!,#REF!,#REF!</definedName>
    <definedName name="__APW_RESTORE_DATA176__" hidden="1">#REF!,#REF!,#REF!,#REF!,#REF!,#REF!,#REF!,#REF!,#REF!,#REF!</definedName>
    <definedName name="__APW_RESTORE_DATA177__" hidden="1">#REF!,#REF!,#REF!,#REF!,#REF!,#REF!,#REF!,#REF!,#REF!,#REF!,#REF!,#REF!,#REF!,#REF!,#REF!,#REF!</definedName>
    <definedName name="__APW_RESTORE_DATA178__" hidden="1">#REF!,#REF!,#REF!,#REF!,#REF!,#REF!,#REF!,#REF!,#REF!,#REF!</definedName>
    <definedName name="__APW_RESTORE_DATA179__" hidden="1">#REF!,#REF!,#REF!,#REF!,#REF!,#REF!,#REF!,#REF!,#REF!,#REF!,#REF!,#REF!,#REF!,#REF!,#REF!,#REF!</definedName>
    <definedName name="__APW_RESTORE_DATA180__" hidden="1">#REF!,#REF!,#REF!,#REF!,#REF!,#REF!,#REF!,#REF!,#REF!,#REF!</definedName>
    <definedName name="__APW_RESTORE_DATA181__" hidden="1">#REF!,#REF!,#REF!,#REF!,#REF!,#REF!,#REF!,#REF!,#REF!,#REF!,#REF!,#REF!,#REF!,#REF!,#REF!,#REF!</definedName>
    <definedName name="__APW_RESTORE_DATA182__" hidden="1">#REF!,#REF!,#REF!,#REF!,#REF!,#REF!,#REF!,#REF!,#REF!,#REF!</definedName>
    <definedName name="__APW_RESTORE_DATA183__" hidden="1">#REF!,#REF!,#REF!,#REF!,#REF!,#REF!,#REF!,#REF!,#REF!,#REF!,#REF!,#REF!,#REF!,#REF!,#REF!,#REF!</definedName>
    <definedName name="__APW_RESTORE_DATA184__" hidden="1">#REF!,#REF!,#REF!,#REF!,#REF!,#REF!,#REF!,#REF!,#REF!,#REF!</definedName>
    <definedName name="__APW_RESTORE_DATA185__" hidden="1">#REF!,#REF!,#REF!,#REF!,#REF!,#REF!,#REF!,#REF!,#REF!,#REF!,#REF!,#REF!,#REF!,#REF!,#REF!</definedName>
    <definedName name="__APW_RESTORE_DATA186__" hidden="1">#REF!,#REF!,#REF!,#REF!,#REF!,#REF!,#REF!,#REF!,#REF!,#REF!,#REF!</definedName>
    <definedName name="__APW_RESTORE_DATA187__" hidden="1">#REF!,#REF!,#REF!,#REF!,#REF!,#REF!,#REF!,#REF!,#REF!,#REF!,#REF!,#REF!,#REF!,#REF!,#REF!</definedName>
    <definedName name="__APW_RESTORE_DATA188__" hidden="1">#REF!,#REF!,#REF!,#REF!,#REF!,#REF!,#REF!,#REF!,#REF!,#REF!,#REF!</definedName>
    <definedName name="__APW_RESTORE_DATA189__" hidden="1">#REF!,#REF!,#REF!,#REF!,#REF!,#REF!,#REF!,#REF!,#REF!,#REF!,#REF!,#REF!,#REF!,#REF!,#REF!</definedName>
    <definedName name="__APW_RESTORE_DATA190__" hidden="1">#REF!,#REF!,#REF!,#REF!,#REF!,#REF!,#REF!,#REF!,#REF!,#REF!,#REF!</definedName>
    <definedName name="__APW_RESTORE_DATA191__" hidden="1">#REF!,#REF!,#REF!,#REF!,#REF!,#REF!,#REF!,#REF!,#REF!,#REF!,#REF!,#REF!,#REF!,#REF!,#REF!</definedName>
    <definedName name="__APW_RESTORE_DATA192__" hidden="1">#REF!,#REF!,#REF!,#REF!,#REF!,#REF!,#REF!,#REF!,#REF!,#REF!,#REF!,#REF!</definedName>
    <definedName name="__APW_RESTORE_DATA193__" hidden="1">#REF!,#REF!,#REF!,#REF!,#REF!,#REF!,#REF!,#REF!,#REF!,#REF!,#REF!,#REF!,#REF!,#REF!,#REF!</definedName>
    <definedName name="__APW_RESTORE_DATA194__" hidden="1">#REF!,#REF!,#REF!,#REF!,#REF!,#REF!,#REF!,#REF!,#REF!,#REF!,#REF!</definedName>
    <definedName name="__APW_RESTORE_DATA195__" hidden="1">#REF!,#REF!,#REF!,#REF!,#REF!,#REF!,#REF!,#REF!,#REF!,#REF!,#REF!,#REF!,#REF!,#REF!,#REF!</definedName>
    <definedName name="__APW_RESTORE_DATA196__" hidden="1">#REF!,#REF!,#REF!,#REF!,#REF!,#REF!,#REF!,#REF!,#REF!,#REF!,#REF!</definedName>
    <definedName name="__APW_RESTORE_DATA197__" hidden="1">#REF!,#REF!,#REF!,#REF!,#REF!,#REF!,#REF!,#REF!,#REF!,#REF!,#REF!,#REF!,#REF!,#REF!,#REF!</definedName>
    <definedName name="__APW_RESTORE_DATA198__" hidden="1">#REF!,#REF!,#REF!,#REF!,#REF!,#REF!,#REF!,#REF!,#REF!,#REF!,#REF!</definedName>
    <definedName name="__APW_RESTORE_DATA199__" hidden="1">#REF!,#REF!,#REF!,#REF!,#REF!,#REF!,#REF!,#REF!,#REF!,#REF!,#REF!,#REF!,#REF!,#REF!,#REF!</definedName>
    <definedName name="__APW_RESTORE_DATA200__" hidden="1">#REF!,#REF!,#REF!,#REF!,#REF!,#REF!,#REF!,#REF!,#REF!,#REF!,#REF!</definedName>
    <definedName name="__APW_RESTORE_DATA201__" hidden="1">#REF!,#REF!,#REF!,#REF!,#REF!,#REF!,#REF!,#REF!,#REF!,#REF!,#REF!,#REF!,#REF!,#REF!,#REF!</definedName>
    <definedName name="__APW_RESTORE_DATA202__" hidden="1">#REF!,#REF!,#REF!,#REF!,#REF!,#REF!,#REF!,#REF!,#REF!,#REF!,#REF!,#REF!</definedName>
    <definedName name="__APW_RESTORE_DATA203__" hidden="1">#REF!,#REF!,#REF!,#REF!,#REF!,#REF!,#REF!,#REF!,#REF!,#REF!,#REF!,#REF!,#REF!,#REF!,#REF!</definedName>
    <definedName name="__APW_RESTORE_DATA204__" hidden="1">#REF!,#REF!,#REF!,#REF!,#REF!,#REF!,#REF!,#REF!,#REF!,#REF!,#REF!,#REF!</definedName>
    <definedName name="__APW_RESTORE_DATA205__" hidden="1">#REF!,#REF!,#REF!,#REF!,#REF!,#REF!,#REF!,#REF!,#REF!,#REF!,#REF!,#REF!,#REF!,#REF!,#REF!</definedName>
    <definedName name="__APW_RESTORE_DATA206__" hidden="1">#REF!,#REF!,#REF!,#REF!,#REF!,#REF!,#REF!,#REF!,#REF!,#REF!,#REF!,#REF!</definedName>
    <definedName name="__CC0101" hidden="1">{#N/A,#N/A,FALSE,"P&amp;L";#N/A,#N/A,FALSE,"R-P&amp;L";#N/A,#N/A,FALSE,"N-P&amp;L";#N/A,#N/A,FALSE,"E-P&amp;L"}</definedName>
    <definedName name="__FDS_HYPERLINK_TOGGLE_STATE__" hidden="1">"ON"</definedName>
    <definedName name="__FDS_UNIQUE_RANGE_ID_GENERATOR_COUNTER" hidden="1">843</definedName>
    <definedName name="__FDS_USED_FOR_REUSING_RANGE_IDS_RECYCLE" hidden="1">{826,807,798,835,834,836,823,804,831,817,833,801,814,364,365,366,367,354,355,368,356,357,369,358,359,370,360,361,371,372,373,134,152,343,240,33,266,268,74,75,76,77,78,79,80,81,82,83,84,85,86,87,88,89,90,91,92,93,94,95,96,30,97,98,99,101,106,111,115,121,277,280,283,267,271,274,716,225,720,100,231,197,236,110,112,113,114,116,117,102,103,118,119,107,108,109,122,120,104,105,123,127,128,129,167,124,125,163,126,132,133,135,164,140,131,142,144,143,138,168,147,136,150,166,137,139,149,760,761,146,762,145,148,759,151,153,764,154,158,763,159,155,765,156,162,767,160,170,171,174,175,172,176,180,179,181,183,182,185,184,186,187,188,189,190,191,192,193,194,195,196,198,199,200,201,202,203,204,205,206,207,208,209,210,211,212,213,214,215,216,217,218,219,220,221,222,224,223,226,228,227,230,229,233,234,235,232,237,238,241,242,243,244,245,247,248,250,251,252,717,714,718,254,258,755,294,710,376,302,299,304,766,161,157,257,165,255,256,259,270,265,261,275,276,278,279,272,284,285,286,768,273,281,289,769,290,770,282,287,293,771,295,772,288,291,378,773,292,296,380,314,301,774,253,260,269,775,16,21,22,721,722,18,19,776,777,723,724,20,17,725,726,727,65,23,297,298,300,9,29,303,778,779,31,837,838,839,12,840,756,32,841,842,780,829,830,781,793,782}</definedName>
    <definedName name="_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1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3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15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5__FDSAUDITLINK__" hidden="1">{"fdsup://directions/FAT Viewer?action=UPDATE&amp;creator=factset&amp;DYN_ARGS=TRUE&amp;DOC_NAME=FAT:FQL_AUDITING_CLIENT_TEMPLATE.FAT&amp;display_string=Audit&amp;VAR:KEY=WRYZIZKPSN&amp;VAR:QUERY=RkZfREVCVChRVFIsMCk=&amp;WINDOW=FIRST_POPUP&amp;HEIGHT=450&amp;WIDTH=450&amp;START_MAXIMIZED=FALSE&amp;VA","R:CALENDAR=FIVEDAY&amp;VAR:SYMBOL=625822&amp;VAR:INDEX=0"}</definedName>
    <definedName name="_26__FDSAUDITLINK__" hidden="1">{"fdsup://directions/FAT Viewer?action=UPDATE&amp;creator=factset&amp;DYN_ARGS=TRUE&amp;DOC_NAME=FAT:FQL_AUDITING_CLIENT_TEMPLATE.FAT&amp;display_string=Audit&amp;VAR:KEY=AHUFWRONWX&amp;VAR:QUERY=RkZfREVCVF9MVChRVFIsMCk=&amp;WINDOW=FIRST_POPUP&amp;HEIGHT=450&amp;WIDTH=450&amp;START_MAXIMIZED=FALS","E&amp;VAR:CALENDAR=FIVEDAY&amp;VAR:SYMBOL=625822&amp;VAR:INDEX=0"}</definedName>
    <definedName name="_2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28__FDSAUDITLINK__" hidden="1">{"fdsup://Directions/FactSet Auditing Viewer?action=AUDIT_VALUE&amp;DB=129&amp;ID1=B4WXN8&amp;VALUEID=02001&amp;SDATE=201101&amp;PERIODTYPE=SEMI_STD&amp;window=popup_no_bar&amp;width=385&amp;height=120&amp;START_MAXIMIZED=FALSE&amp;creator=factset&amp;display_string=Audit"}</definedName>
    <definedName name="_3__FDSAUDITLINK__" hidden="1">{"fdsup://Directions/FactSet Auditing Viewer?action=AUDIT_VALUE&amp;DB=129&amp;ID1=605991&amp;VALUEID=03426&amp;SDATE=201101&amp;PERIODTYPE=SEMI_STD&amp;window=popup_no_bar&amp;width=385&amp;height=120&amp;START_MAXIMIZED=FALSE&amp;creator=factset&amp;display_string=Audit"}</definedName>
    <definedName name="_305__FDSAUDITLINK__" hidden="1">{"fdsup://Directions/FactSet Auditing Viewer?action=AUDIT_VALUE&amp;DB=129&amp;ID1=622010&amp;VALUEID=03426&amp;SDATE=201002&amp;PERIODTYPE=SEMI_STD&amp;window=popup_no_bar&amp;width=385&amp;height=120&amp;START_MAXIMIZED=FALSE&amp;creator=factset&amp;display_string=Audit"}</definedName>
    <definedName name="_306__FDSAUDITLINK__" hidden="1">{"fdsup://directions/FAT Viewer?action=UPDATE&amp;creator=factset&amp;DYN_ARGS=TRUE&amp;DOC_NAME=FAT:FQL_AUDITING_CLIENT_TEMPLATE.FAT&amp;display_string=Audit&amp;VAR:KEY=ANEXUFGXYV&amp;VAR:QUERY=KChGRl9ERUJUX0xUKFFUUiwwKUBGRl9ERUJUX0xUKFNFTUksMCkpQEZGX0RFQlRfTFQoQU5OLDApKQ==&amp;WIND","OW=FIRST_POPUP&amp;HEIGHT=450&amp;WIDTH=450&amp;START_MAXIMIZED=FALSE&amp;VAR:CALENDAR=FIVEDAY&amp;VAR:SYMBOL=616495&amp;VAR:INDEX=0"}</definedName>
    <definedName name="_307__FDSAUDITLINK__" hidden="1">{"fdsup://directions/FAT Viewer?action=UPDATE&amp;creator=factset&amp;DYN_ARGS=TRUE&amp;DOC_NAME=FAT:FQL_AUDITING_CLIENT_TEMPLATE.FAT&amp;display_string=Audit&amp;VAR:KEY=AVIXQZGHET&amp;VAR:QUERY=KChGRl9ERUJUX0xUKFFUUiwwKUBGRl9ERUJUX0xUKFNFTUksMCkpQEZGX0RFQlRfTFQoQU5OLDApKQ==&amp;WIND","OW=FIRST_POPUP&amp;HEIGHT=450&amp;WIDTH=450&amp;START_MAXIMIZED=FALSE&amp;VAR:CALENDAR=FIVEDAY&amp;VAR:SYMBOL=609128&amp;VAR:INDEX=0"}</definedName>
    <definedName name="_308__FDSAUDITLINK__" hidden="1">{"fdsup://Directions/FactSet Auditing Viewer?action=AUDIT_VALUE&amp;DB=129&amp;ID1=618041&amp;VALUEID=03426&amp;SDATE=201101&amp;PERIODTYPE=SEMI_STD&amp;SCFT=3&amp;window=popup_no_bar&amp;width=385&amp;height=120&amp;START_MAXIMIZED=FALSE&amp;creator=factset&amp;display_string=Audit"}</definedName>
    <definedName name="_309__FDSAUDITLINK__" hidden="1">{"fdsup://Directions/FactSet Auditing Viewer?action=AUDIT_VALUE&amp;DB=129&amp;ID1=B1Y9TB&amp;VALUEID=02001&amp;SDATE=201002&amp;PERIODTYPE=SEMI_STD&amp;SCFT=3&amp;window=popup_no_bar&amp;width=385&amp;height=120&amp;START_MAXIMIZED=FALSE&amp;creator=factset&amp;display_string=Audit"}</definedName>
    <definedName name="_310__FDSAUDITLINK__" hidden="1">{"fdsup://Directions/FactSet Auditing Viewer?action=AUDIT_VALUE&amp;DB=129&amp;ID1=673973&amp;VALUEID=02001&amp;SDATE=201101&amp;PERIODTYPE=SEMI_STD&amp;SCFT=3&amp;window=popup_no_bar&amp;width=385&amp;height=120&amp;START_MAXIMIZED=FALSE&amp;creator=factset&amp;display_string=Audit"}</definedName>
    <definedName name="_311__FDSAUDITLINK__" hidden="1">{"fdsup://Directions/FactSet Auditing Viewer?action=AUDIT_VALUE&amp;DB=129&amp;ID1=B4WXN8&amp;VALUEID=03426&amp;SDATE=201101&amp;PERIODTYPE=SEMI_STD&amp;SCFT=3&amp;window=popup_no_bar&amp;width=385&amp;height=120&amp;START_MAXIMIZED=FALSE&amp;creator=factset&amp;display_string=Audit"}</definedName>
    <definedName name="_312__FDSAUDITLINK__" hidden="1">{"fdsup://Directions/FactSet Auditing Viewer?action=AUDIT_VALUE&amp;DB=129&amp;ID1=649273&amp;VALUEID=02001&amp;SDATE=201101&amp;PERIODTYPE=SEMI_STD&amp;SCFT=3&amp;window=popup_no_bar&amp;width=385&amp;height=120&amp;START_MAXIMIZED=FALSE&amp;creator=factset&amp;display_string=Audit"}</definedName>
    <definedName name="_313__FDSAUDITLINK__" hidden="1">{"fdsup://Directions/FactSet Auditing Viewer?action=AUDIT_VALUE&amp;DB=129&amp;ID1=647654&amp;VALUEID=02001&amp;SDATE=201101&amp;PERIODTYPE=SEMI_STD&amp;SCFT=3&amp;window=popup_no_bar&amp;width=385&amp;height=120&amp;START_MAXIMIZED=FALSE&amp;creator=factset&amp;display_string=Audit"}</definedName>
    <definedName name="_315__FDSAUDITLINK__" hidden="1">{"fdsup://Directions/FactSet Auditing Viewer?action=AUDIT_VALUE&amp;DB=129&amp;ID1=605991&amp;VALUEID=02001&amp;SDATE=201101&amp;PERIODTYPE=SEMI_STD&amp;SCFT=3&amp;window=popup_no_bar&amp;width=385&amp;height=120&amp;START_MAXIMIZED=FALSE&amp;creator=factset&amp;display_string=Audit"}</definedName>
    <definedName name="_317__FDSAUDITLINK__" hidden="1">{"fdsup://Directions/FactSet Auditing Viewer?action=AUDIT_VALUE&amp;DB=129&amp;ID1=B0736T&amp;VALUEID=02001&amp;SDATE=201101&amp;PERIODTYPE=SEMI_STD&amp;SCFT=3&amp;window=popup_no_bar&amp;width=385&amp;height=120&amp;START_MAXIMIZED=FALSE&amp;creator=factset&amp;display_string=Audit"}</definedName>
    <definedName name="_319__FDSAUDITLINK__" hidden="1">{"fdsup://Directions/FactSet Auditing Viewer?action=AUDIT_VALUE&amp;DB=129&amp;ID1=608820&amp;VALUEID=02001&amp;SDATE=201101&amp;PERIODTYPE=SEMI_STD&amp;SCFT=3&amp;window=popup_no_bar&amp;width=385&amp;height=120&amp;START_MAXIMIZED=FALSE&amp;creator=factset&amp;display_string=Audit"}</definedName>
    <definedName name="_320__FDSAUDITLINK__" hidden="1">{"fdsup://Directions/FactSet Auditing Viewer?action=AUDIT_VALUE&amp;DB=129&amp;ID1=622010&amp;VALUEID=03426&amp;SDATE=201002&amp;PERIODTYPE=SEMI_STD&amp;SCFT=3&amp;window=popup_no_bar&amp;width=385&amp;height=120&amp;START_MAXIMIZED=FALSE&amp;creator=factset&amp;display_string=Audit"}</definedName>
    <definedName name="_321__FDSAUDITLINK__" hidden="1">{"fdsup://directions/FAT Viewer?action=UPDATE&amp;creator=factset&amp;DYN_ARGS=TRUE&amp;DOC_NAME=FAT:FQL_AUDITING_CLIENT_TEMPLATE.FAT&amp;display_string=Audit&amp;VAR:KEY=OLOPGHWHAP&amp;VAR:QUERY=KChGRl9ERUJUX0xUKFFUUiwwLCwsLEFVRClARkZfREVCVF9MVChTRU1JLDAsLCwsQVVEKSlARkZfREVCVF9MV","ChBTk4sMCwsLCxBVUQpKQ==&amp;WINDOW=FIRST_POPUP&amp;HEIGHT=450&amp;WIDTH=450&amp;START_MAXIMIZED=FALSE&amp;VAR:CALENDAR=FIVEDAY&amp;VAR:SYMBOL=606355&amp;VAR:INDEX=0"}</definedName>
    <definedName name="_322__FDSAUDITLINK__" hidden="1">{"fdsup://Directions/FactSet Auditing Viewer?action=AUDIT_VALUE&amp;DB=129&amp;ID1=B013SX&amp;VALUEID=02001&amp;SDATE=201101&amp;PERIODTYPE=SEMI_STD&amp;SCFT=3&amp;window=popup_no_bar&amp;width=385&amp;height=120&amp;START_MAXIMIZED=FALSE&amp;creator=factset&amp;display_string=Audit"}</definedName>
    <definedName name="_323__FDSAUDITLINK__" hidden="1">{"fdsup://Directions/FactSet Auditing Viewer?action=AUDIT_VALUE&amp;DB=129&amp;ID1=616495&amp;VALUEID=02001&amp;SDATE=201002&amp;PERIODTYPE=SEMI_STD&amp;SCFT=3&amp;window=popup_no_bar&amp;width=385&amp;height=120&amp;START_MAXIMIZED=FALSE&amp;creator=factset&amp;display_string=Audit"}</definedName>
    <definedName name="_325__FDSAUDITLINK__" hidden="1">{"fdsup://Directions/FactSet Auditing Viewer?action=AUDIT_VALUE&amp;DB=129&amp;ID1=620569&amp;VALUEID=02001&amp;SDATE=201101&amp;PERIODTYPE=SEMI_STD&amp;SCFT=3&amp;window=popup_no_bar&amp;width=385&amp;height=120&amp;START_MAXIMIZED=FALSE&amp;creator=factset&amp;display_string=Audit"}</definedName>
    <definedName name="_326__FDSAUDITLINK__" hidden="1">{"fdsup://Directions/FactSet Auditing Viewer?action=AUDIT_VALUE&amp;DB=129&amp;ID1=660047&amp;VALUEID=02001&amp;SDATE=201101&amp;PERIODTYPE=SEMI_STD&amp;SCFT=3&amp;window=popup_no_bar&amp;width=385&amp;height=120&amp;START_MAXIMIZED=FALSE&amp;creator=factset&amp;display_string=Audit"}</definedName>
    <definedName name="_328__FDSAUDITLINK__" hidden="1">{"fdsup://Directions/FactSet Auditing Viewer?action=AUDIT_VALUE&amp;DB=129&amp;ID1=611776&amp;VALUEID=02001&amp;SDATE=201101&amp;PERIODTYPE=SEMI_STD&amp;SCFT=3&amp;window=popup_no_bar&amp;width=385&amp;height=120&amp;START_MAXIMIZED=FALSE&amp;creator=factset&amp;display_string=Audit"}</definedName>
    <definedName name="_330__FDSAUDITLINK__" hidden="1">{"fdsup://Directions/FactSet Auditing Viewer?action=AUDIT_VALUE&amp;DB=129&amp;ID1=600346&amp;VALUEID=02001&amp;SDATE=201002&amp;PERIODTYPE=SEMI_STD&amp;SCFT=3&amp;window=popup_no_bar&amp;width=385&amp;height=120&amp;START_MAXIMIZED=FALSE&amp;creator=factset&amp;display_string=Audit"}</definedName>
    <definedName name="_332__FDSAUDITLINK__" hidden="1">{"fdsup://Directions/FactSet Auditing Viewer?action=AUDIT_VALUE&amp;DB=129&amp;ID1=627791&amp;VALUEID=02001&amp;SDATE=201101&amp;PERIODTYPE=SEMI_STD&amp;SCFT=3&amp;window=popup_no_bar&amp;width=385&amp;height=120&amp;START_MAXIMIZED=FALSE&amp;creator=factset&amp;display_string=Audit"}</definedName>
    <definedName name="_333__FDSAUDITLINK__" hidden="1">{"fdsup://Directions/FactSet Auditing Viewer?action=AUDIT_VALUE&amp;DB=129&amp;ID1=B04C8F&amp;VALUEID=02001&amp;SDATE=201101&amp;PERIODTYPE=SEMI_STD&amp;SCFT=3&amp;window=popup_no_bar&amp;width=385&amp;height=120&amp;START_MAXIMIZED=FALSE&amp;creator=factset&amp;display_string=Audit"}</definedName>
    <definedName name="_335__FDSAUDITLINK__" hidden="1">{"fdsup://Directions/FactSet Auditing Viewer?action=AUDIT_VALUE&amp;DB=129&amp;ID1=646707&amp;VALUEID=02001&amp;SDATE=201101&amp;PERIODTYPE=SEMI_STD&amp;SCFT=3&amp;window=popup_no_bar&amp;width=385&amp;height=120&amp;START_MAXIMIZED=FALSE&amp;creator=factset&amp;display_string=Audit"}</definedName>
    <definedName name="_337__FDSAUDITLINK__" hidden="1">{"fdsup://Directions/FactSet Auditing Viewer?action=AUDIT_VALUE&amp;DB=129&amp;ID1=629372&amp;VALUEID=02001&amp;SDATE=201101&amp;PERIODTYPE=SEMI_STD&amp;SCFT=3&amp;window=popup_no_bar&amp;width=385&amp;height=120&amp;START_MAXIMIZED=FALSE&amp;creator=factset&amp;display_string=Audit"}</definedName>
    <definedName name="_339__FDSAUDITLINK__" hidden="1">{"fdsup://Directions/FactSet Auditing Viewer?action=AUDIT_VALUE&amp;DB=129&amp;ID1=B0744W&amp;VALUEID=02001&amp;SDATE=201001&amp;PERIODTYPE=SEMI_STD&amp;SCFT=3&amp;window=popup_no_bar&amp;width=385&amp;height=120&amp;START_MAXIMIZED=FALSE&amp;creator=factset&amp;display_string=Audit"}</definedName>
    <definedName name="_3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40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2__FDSAUDITLINK__" hidden="1">{"fdsup://Directions/FactSet Auditing Viewer?action=AUDIT_VALUE&amp;DB=129&amp;ID1=B0LCW7&amp;VALUEID=02001&amp;SDATE=201101&amp;PERIODTYPE=SEMI_STD&amp;SCFT=3&amp;window=popup_no_bar&amp;width=385&amp;height=120&amp;START_MAXIMIZED=FALSE&amp;creator=factset&amp;display_string=Audit"}</definedName>
    <definedName name="_344__FDSAUDITLINK__" hidden="1">{"fdsup://Directions/FactSet Auditing Viewer?action=AUDIT_VALUE&amp;DB=129&amp;ID1=B4WXN8&amp;VALUEID=02001&amp;SDATE=201101&amp;PERIODTYPE=SEMI_STD&amp;SCFT=3&amp;window=popup_no_bar&amp;width=385&amp;height=120&amp;START_MAXIMIZED=FALSE&amp;creator=factset&amp;display_string=Audit"}</definedName>
    <definedName name="_345__FDSAUDITLINK__" hidden="1">{"fdsup://Directions/FactSet Auditing Viewer?action=AUDIT_VALUE&amp;DB=129&amp;ID1=B1PPRK&amp;VALUEID=02001&amp;SDATE=201002&amp;PERIODTYPE=SEMI_STD&amp;SCFT=3&amp;window=popup_no_bar&amp;width=385&amp;height=120&amp;START_MAXIMIZED=FALSE&amp;creator=factset&amp;display_string=Audit"}</definedName>
    <definedName name="_347__FDSAUDITLINK__" hidden="1">{"fdsup://Directions/FactSet Auditing Viewer?action=AUDIT_VALUE&amp;DB=129&amp;ID1=618041&amp;VALUEID=02001&amp;SDATE=201101&amp;PERIODTYPE=SEMI_STD&amp;SCFT=3&amp;window=popup_no_bar&amp;width=385&amp;height=120&amp;START_MAXIMIZED=FALSE&amp;creator=factset&amp;display_string=Audit"}</definedName>
    <definedName name="_349__FDSAUDITLINK__" hidden="1">{"fdsup://Directions/FactSet Auditing Viewer?action=AUDIT_VALUE&amp;DB=129&amp;ID1=622010&amp;VALUEID=02001&amp;SDATE=201002&amp;PERIODTYPE=SEMI_STD&amp;SCFT=3&amp;window=popup_no_bar&amp;width=385&amp;height=120&amp;START_MAXIMIZED=FALSE&amp;creator=factset&amp;display_string=Audit"}</definedName>
    <definedName name="_35__FDSAUDITLINK__" hidden="1">{"fdsup://Directions/FactSet Auditing Viewer?action=AUDIT_VALUE&amp;DB=129&amp;ID1=649273&amp;VALUEID=7033030900&amp;SDATE=201101&amp;PERIODTYPE=SEMI_DET&amp;window=popup_no_bar&amp;width=385&amp;height=120&amp;START_MAXIMIZED=FALSE&amp;creator=factset&amp;display_string=Audit"}</definedName>
    <definedName name="_350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352__FDSAUDITLINK__" hidden="1">{"fdsup://directions/FAT Viewer?action=UPDATE&amp;creator=factset&amp;DYN_ARGS=TRUE&amp;DOC_NAME=FAT:FQL_AUDITING_CLIENT_TEMPLATE.FAT&amp;display_string=Audit&amp;VAR:KEY=BYXEHEXMBE&amp;VAR:QUERY=KChGRl9ERUJUKFFUUiwwLCwsLEFVRClARkZfREVCVChTRU1JLDAsLCwsQVVEKSlARkZfREVCVChBTk4sMCwsL","CxBVUQpKQ==&amp;WINDOW=FIRST_POPUP&amp;HEIGHT=450&amp;WIDTH=450&amp;START_MAXIMIZED=FALSE&amp;VAR:CALENDAR=FIVEDAY&amp;VAR:SYMBOL=605991&amp;VAR:INDEX=0"}</definedName>
    <definedName name="_353__FDSAUDITLINK__" hidden="1">{"fdsup://directions/FAT Viewer?action=UPDATE&amp;creator=factset&amp;DYN_ARGS=TRUE&amp;DOC_NAME=FAT:FQL_AUDITING_CLIENT_TEMPLATE.FAT&amp;display_string=Audit&amp;VAR:KEY=OZWXYJKRSH&amp;VAR:QUERY=KChGRl9ERUJUX0xUKFFUUiwwLCwsLEFVRClARkZfREVCVF9MVChTRU1JLDAsLCwsQVVEKSlARkZfREVCVF9MV","ChBTk4sMCwsLCxBVUQpKQ==&amp;WINDOW=FIRST_POPUP&amp;HEIGHT=450&amp;WIDTH=450&amp;START_MAXIMIZED=FALSE&amp;VAR:CALENDAR=FIVEDAY&amp;VAR:SYMBOL=652826&amp;VAR:INDEX=0"}</definedName>
    <definedName name="_36__FDSAUDITLINK__" hidden="1">{"fdsup://Directions/FactSet Auditing Viewer?action=AUDIT_VALUE&amp;DB=129&amp;ID1=649273&amp;VALUEID=02001&amp;SDATE=201101&amp;PERIODTYPE=SEMI_STD&amp;window=popup_no_bar&amp;width=385&amp;height=120&amp;START_MAXIMIZED=FALSE&amp;creator=factset&amp;display_string=Audit"}</definedName>
    <definedName name="_362__FDSAUDITLINK__" hidden="1">{"fdsup://directions/FAT Viewer?action=UPDATE&amp;creator=factset&amp;DYN_ARGS=TRUE&amp;DOC_NAME=FAT:FQL_AUDITING_CLIENT_TEMPLATE.FAT&amp;display_string=Audit&amp;VAR:KEY=NSLMDCFKVK&amp;VAR:QUERY=KChGRl9ERUJUKFFUUiwwLCwsLEVVUilARkZfREVCVChTRU1JLDAsLCwsRVVSKSlARkZfREVCVChBTk4sMCwsL","CxFVVIpKQ==&amp;WINDOW=FIRST_POPUP&amp;HEIGHT=450&amp;WIDTH=450&amp;START_MAXIMIZED=FALSE&amp;VAR:CALENDAR=FIVEDAY&amp;VAR:SYMBOL=B1Y9TB&amp;VAR:INDEX=0"}</definedName>
    <definedName name="_363__FDSAUDITLINK__" hidden="1">{"fdsup://directions/FAT Viewer?action=UPDATE&amp;creator=factset&amp;DYN_ARGS=TRUE&amp;DOC_NAME=FAT:FQL_AUDITING_CLIENT_TEMPLATE.FAT&amp;display_string=Audit&amp;VAR:KEY=XQPUFMJWNG&amp;VAR:QUERY=KChGRl9ERUJUKFFUUiwwLCwsLEFVRClARkZfREVCVChTRU1JLDAsLCwsQVVEKSlARkZfREVCVChBTk4sMCwsL","CxBVUQpKQ==&amp;WINDOW=FIRST_POPUP&amp;HEIGHT=450&amp;WIDTH=450&amp;START_MAXIMIZED=FALSE&amp;VAR:CALENDAR=FIVEDAY&amp;VAR:SYMBOL=673973&amp;VAR:INDEX=0"}</definedName>
    <definedName name="_37__FDSAUDITLINK__" hidden="1">{"fdsup://Directions/FactSet Auditing Viewer?action=AUDIT_VALUE&amp;DB=129&amp;ID1=647654&amp;VALUEID=7033030900&amp;SDATE=201101&amp;PERIODTYPE=SEMI_DET&amp;window=popup_no_bar&amp;width=385&amp;height=120&amp;START_MAXIMIZED=FALSE&amp;creator=factset&amp;display_string=Audit"}</definedName>
    <definedName name="_374__FDSAUDITLINK__" hidden="1">{"fdsup://directions/FAT Viewer?action=UPDATE&amp;creator=factset&amp;DYN_ARGS=TRUE&amp;DOC_NAME=FAT:FQL_AUDITING_CLIENT_TEMPLATE.FAT&amp;display_string=Audit&amp;VAR:KEY=VYNUNQLUVE&amp;VAR:QUERY=KChGRl9ERUJUKFFUUiwwLCwsLFVTRClARkZfREVCVChTRU1JLDAsLCwsVVNEKSlARkZfREVCVChBTk4sMCwsL","CxVU0QpKQ==&amp;WINDOW=FIRST_POPUP&amp;HEIGHT=450&amp;WIDTH=450&amp;START_MAXIMIZED=FALSE&amp;VAR:CALENDAR=FIVEDAY&amp;VAR:SYMBOL=87612E10&amp;VAR:INDEX=0"}</definedName>
    <definedName name="_375__FDSAUDITLINK__" hidden="1">{"fdsup://Directions/FactSet Auditing Viewer?action=AUDIT_VALUE&amp;DB=129&amp;ID1=87612E10&amp;VALUEID=02001&amp;SDATE=201004&amp;PERIODTYPE=QTR_STD&amp;SCFT=3&amp;window=popup_no_bar&amp;width=385&amp;height=120&amp;START_MAXIMIZED=FALSE&amp;creator=factset&amp;display_string=Audit"}</definedName>
    <definedName name="_377__FDSAUDITLINK__" hidden="1">{"fdsup://directions/FAT Viewer?action=UPDATE&amp;creator=factset&amp;DYN_ARGS=TRUE&amp;DOC_NAME=FAT:FQL_AUDITING_CLIENT_TEMPLATE.FAT&amp;display_string=Audit&amp;VAR:KEY=HKPEHCVWNK&amp;VAR:QUERY=KChGRl9ERUJUKFFUUiwwLCwsLFVTRClARkZfREVCVChTRU1JLDAsLCwsVVNEKSlARkZfREVCVChBTk4sMCwsL","CxVU0QpKQ==&amp;WINDOW=FIRST_POPUP&amp;HEIGHT=450&amp;WIDTH=450&amp;START_MAXIMIZED=FALSE&amp;VAR:CALENDAR=FIVEDAY&amp;VAR:SYMBOL=B1FJ0C&amp;VAR:INDEX=0"}</definedName>
    <definedName name="_379__FDSAUDITLINK__" hidden="1">{"fdsup://directions/FAT Viewer?action=UPDATE&amp;creator=factset&amp;DYN_ARGS=TRUE&amp;DOC_NAME=FAT:FQL_AUDITING_CLIENT_TEMPLATE.FAT&amp;display_string=Audit&amp;VAR:KEY=ZQXOJQJKFA&amp;VAR:QUERY=KChGRl9ERUJUKFFUUiwwLCwsLFNHRClARkZfREVCVChTRU1JLDAsLCwsU0dEKSlARkZfREVCVChBTk4sMCwsL","CxTR0QpKQ==&amp;WINDOW=FIRST_POPUP&amp;HEIGHT=450&amp;WIDTH=450&amp;START_MAXIMIZED=FALSE&amp;VAR:CALENDAR=FIVEDAY&amp;VAR:SYMBOL=625822&amp;VAR:INDEX=0"}</definedName>
    <definedName name="_38__FDSAUDITLINK__" hidden="1">{"fdsup://Directions/FactSet Auditing Viewer?action=AUDIT_VALUE&amp;DB=129&amp;ID1=647654&amp;VALUEID=02001&amp;SDATE=201101&amp;PERIODTYPE=SEMI_STD&amp;window=popup_no_bar&amp;width=385&amp;height=120&amp;START_MAXIMIZED=FALSE&amp;creator=factset&amp;display_string=Audit"}</definedName>
    <definedName name="_381__FDSAUDITLINK__" hidden="1">{"fdsup://directions/FAT Viewer?action=UPDATE&amp;creator=factset&amp;DYN_ARGS=TRUE&amp;DOC_NAME=FAT:FQL_AUDITING_CLIENT_TEMPLATE.FAT&amp;display_string=Audit&amp;VAR:KEY=TQZWZKFOVY&amp;VAR:QUERY=KChGRl9ERUJUKFFUUiwwLCwsLFVTRClARkZfREVCVChTRU1JLDAsLCwsVVNEKSlARkZfREVCVChBTk4sMCwsL","CxVU0QpKQ==&amp;WINDOW=FIRST_POPUP&amp;HEIGHT=450&amp;WIDTH=450&amp;START_MAXIMIZED=FALSE&amp;VAR:CALENDAR=FIVEDAY&amp;VAR:SYMBOL=281070&amp;VAR:INDEX=0"}</definedName>
    <definedName name="_382__FDSAUDITLINK__" hidden="1">{"fdsup://directions/FAT Viewer?action=UPDATE&amp;creator=factset&amp;DYN_ARGS=TRUE&amp;DOC_NAME=FAT:FQL_AUDITING_CLIENT_TEMPLATE.FAT&amp;display_string=Audit&amp;VAR:KEY=VCTSJQNKHS&amp;VAR:QUERY=KChGRl9ERUJUX0xUKFFUUiwwLCwsLEFVRClARkZfREVCVF9MVChTRU1JLDAsLCwsQVVEKSlARkZfREVCVF9MV","ChBTk4sMCwsLCxBVUQpKQ==&amp;WINDOW=FIRST_POPUP&amp;HEIGHT=450&amp;WIDTH=450&amp;START_MAXIMIZED=FALSE&amp;VAR:CALENDAR=FIVEDAY&amp;VAR:SYMBOL=698123&amp;VAR:INDEX=0"}</definedName>
    <definedName name="_383__FDSAUDITLINK__" hidden="1">{"fdsup://directions/FAT Viewer?action=UPDATE&amp;creator=factset&amp;DYN_ARGS=TRUE&amp;DOC_NAME=FAT:FQL_AUDITING_CLIENT_TEMPLATE.FAT&amp;display_string=Audit&amp;VAR:KEY=XYTURCPOZY&amp;VAR:QUERY=KChGRl9ERUJUKFFUUiwwLCwsLFVTRClARkZfREVCVChTRU1JLDAsLCwsVVNEKSlARkZfREVCVChBTk4sMCwsL","CxVU0QpKQ==&amp;WINDOW=FIRST_POPUP&amp;HEIGHT=450&amp;WIDTH=450&amp;START_MAXIMIZED=FALSE&amp;VAR:CALENDAR=FIVEDAY&amp;VAR:SYMBOL=B4WXN8&amp;VAR:INDEX=0"}</definedName>
    <definedName name="_384__FDSAUDITLINK__" hidden="1">{"fdsup://Directions/FactSet Auditing Viewer?action=AUDIT_VALUE&amp;DB=129&amp;ID1=201164&amp;VALUEID=02001&amp;SDATE=201003&amp;PERIODTYPE=QTR_STD&amp;SCFT=3&amp;window=popup_no_bar&amp;width=385&amp;height=120&amp;START_MAXIMIZED=FALSE&amp;creator=factset&amp;display_string=Audit"}</definedName>
    <definedName name="_385__FDSAUDITLINK__" hidden="1">{"fdsup://Directions/FactSet Auditing Viewer?action=AUDIT_VALUE&amp;DB=129&amp;ID1=B1FJ0C&amp;VALUEID=02001&amp;SDATE=201101&amp;PERIODTYPE=SEMI_STD&amp;SCFT=3&amp;window=popup_no_bar&amp;width=385&amp;height=120&amp;START_MAXIMIZED=FALSE&amp;creator=factset&amp;display_string=Audit"}</definedName>
    <definedName name="_386__FDSAUDITLINK__" hidden="1">{"fdsup://Directions/FactSet Auditing Viewer?action=AUDIT_VALUE&amp;DB=129&amp;ID1=625822&amp;VALUEID=02001&amp;SDATE=201003&amp;PERIODTYPE=QTR_STD&amp;SCFT=3&amp;window=popup_no_bar&amp;width=385&amp;height=120&amp;START_MAXIMIZED=FALSE&amp;creator=factset&amp;display_string=Audit"}</definedName>
    <definedName name="_387__FDSAUDITLINK__" hidden="1">{"fdsup://Directions/FactSet Auditing Viewer?action=AUDIT_VALUE&amp;DB=129&amp;ID1=281070&amp;VALUEID=02001&amp;SDATE=201004&amp;PERIODTYPE=QTR_STD&amp;SCFT=3&amp;window=popup_no_bar&amp;width=385&amp;height=120&amp;START_MAXIMIZED=FALSE&amp;creator=factset&amp;display_string=Audit"}</definedName>
    <definedName name="_39__FDSAUDITLINK__" hidden="1">{"fdsup://Directions/FactSet Auditing Viewer?action=AUDIT_VALUE&amp;DB=129&amp;ID1=605991&amp;VALUEID=7033030900&amp;SDATE=201101&amp;PERIODTYPE=SEMI_DET&amp;window=popup_no_bar&amp;width=385&amp;height=120&amp;START_MAXIMIZED=FALSE&amp;creator=factset&amp;display_string=Audit"}</definedName>
    <definedName name="_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40__FDSAUDITLINK__" hidden="1">{"fdsup://Directions/FactSet Auditing Viewer?action=AUDIT_VALUE&amp;DB=129&amp;ID1=605991&amp;VALUEID=02001&amp;SDATE=201101&amp;PERIODTYPE=SEMI_STD&amp;window=popup_no_bar&amp;width=385&amp;height=120&amp;START_MAXIMIZED=FALSE&amp;creator=factset&amp;display_string=Audit"}</definedName>
    <definedName name="_41__FDSAUDITLINK__" hidden="1">{"fdsup://Directions/FactSet Auditing Viewer?action=AUDIT_VALUE&amp;DB=129&amp;ID1=B0736T&amp;VALUEID=02001&amp;SDATE=201101&amp;PERIODTYPE=SEMI_STD&amp;window=popup_no_bar&amp;width=385&amp;height=120&amp;START_MAXIMIZED=FALSE&amp;creator=factset&amp;display_string=Audit"}</definedName>
    <definedName name="_42__FDSAUDITLINK__" hidden="1">{"fdsup://Directions/FactSet Auditing Viewer?action=AUDIT_VALUE&amp;DB=129&amp;ID1=608820&amp;VALUEID=7033030900&amp;SDATE=201101&amp;PERIODTYPE=SEMI_DET&amp;window=popup_no_bar&amp;width=385&amp;height=120&amp;START_MAXIMIZED=FALSE&amp;creator=factset&amp;display_string=Audit"}</definedName>
    <definedName name="_43__FDSAUDITLINK__" hidden="1">{"fdsup://Directions/FactSet Auditing Viewer?action=AUDIT_VALUE&amp;DB=129&amp;ID1=608820&amp;VALUEID=02001&amp;SDATE=201101&amp;PERIODTYPE=SEMI_STD&amp;window=popup_no_bar&amp;width=385&amp;height=120&amp;START_MAXIMIZED=FALSE&amp;creator=factset&amp;display_string=Audit"}</definedName>
    <definedName name="_44__FDSAUDITLINK__" hidden="1">{"fdsup://Directions/FactSet Auditing Viewer?action=AUDIT_VALUE&amp;DB=129&amp;ID1=690261&amp;VALUEID=7033030900&amp;SDATE=201003&amp;PERIODTYPE=QTR_DET&amp;window=popup_no_bar&amp;width=385&amp;height=120&amp;START_MAXIMIZED=FALSE&amp;creator=factset&amp;display_string=Audit"}</definedName>
    <definedName name="_45__FDSAUDITLINK__" hidden="1">{"fdsup://Directions/FactSet Auditing Viewer?action=AUDIT_VALUE&amp;DB=129&amp;ID1=690261&amp;VALUEID=02001&amp;SDATE=201004&amp;PERIODTYPE=QTR_STD&amp;window=popup_no_bar&amp;width=385&amp;height=120&amp;START_MAXIMIZED=FALSE&amp;creator=factset&amp;display_string=Audit"}</definedName>
    <definedName name="_46__FDSAUDITLINK__" hidden="1">{"fdsup://Directions/FactSet Auditing Viewer?action=AUDIT_VALUE&amp;DB=129&amp;ID1=B013SX&amp;VALUEID=7033030900&amp;SDATE=201101&amp;PERIODTYPE=SEMI_DET&amp;window=popup_no_bar&amp;width=385&amp;height=120&amp;START_MAXIMIZED=FALSE&amp;creator=factset&amp;display_string=Audit"}</definedName>
    <definedName name="_47__FDSAUDITLINK__" hidden="1">{"fdsup://Directions/FactSet Auditing Viewer?action=AUDIT_VALUE&amp;DB=129&amp;ID1=B013SX&amp;VALUEID=02001&amp;SDATE=201101&amp;PERIODTYPE=SEMI_STD&amp;window=popup_no_bar&amp;width=385&amp;height=120&amp;START_MAXIMIZED=FALSE&amp;creator=factset&amp;display_string=Audit"}</definedName>
    <definedName name="_48__FDSAUDITLINK__" hidden="1">{"fdsup://Directions/FactSet Auditing Viewer?action=AUDIT_VALUE&amp;DB=129&amp;ID1=616495&amp;VALUEID=02001&amp;SDATE=201002&amp;PERIODTYPE=SEMI_STD&amp;window=popup_no_bar&amp;width=385&amp;height=120&amp;START_MAXIMIZED=FALSE&amp;creator=factset&amp;display_string=Audit"}</definedName>
    <definedName name="_49__FDSAUDITLINK__" hidden="1">{"fdsup://Directions/FactSet Auditing Viewer?action=AUDIT_VALUE&amp;DB=129&amp;ID1=620569&amp;VALUEID=02001&amp;SDATE=201101&amp;PERIODTYPE=SEMI_STD&amp;window=popup_no_bar&amp;width=385&amp;height=120&amp;START_MAXIMIZED=FALSE&amp;creator=factset&amp;display_string=Audit"}</definedName>
    <definedName name="_5__FDSAUDITLINK__" hidden="1">{"fdsup://Directions/FactSet Auditing Viewer?action=AUDIT_VALUE&amp;DB=129&amp;ID1=B0736T&amp;VALUEID=03426&amp;SDATE=201101&amp;PERIODTYPE=SEMI_STD&amp;window=popup_no_bar&amp;width=385&amp;height=120&amp;START_MAXIMIZED=FALSE&amp;creator=factset&amp;display_string=Audit"}</definedName>
    <definedName name="_50__FDSAUDITLINK__" hidden="1">{"fdsup://Directions/FactSet Auditing Viewer?action=AUDIT_VALUE&amp;DB=129&amp;ID1=660047&amp;VALUEID=7033030900&amp;SDATE=201101&amp;PERIODTYPE=SEMI_DET&amp;window=popup_no_bar&amp;width=385&amp;height=120&amp;START_MAXIMIZED=FALSE&amp;creator=factset&amp;display_string=Audit"}</definedName>
    <definedName name="_51__FDSAUDITLINK__" hidden="1">{"fdsup://Directions/FactSet Auditing Viewer?action=AUDIT_VALUE&amp;DB=129&amp;ID1=660047&amp;VALUEID=02001&amp;SDATE=201101&amp;PERIODTYPE=SEMI_STD&amp;window=popup_no_bar&amp;width=385&amp;height=120&amp;START_MAXIMIZED=FALSE&amp;creator=factset&amp;display_string=Audit"}</definedName>
    <definedName name="_52__FDSAUDITLINK__" hidden="1">{"fdsup://Directions/FactSet Auditing Viewer?action=AUDIT_VALUE&amp;DB=129&amp;ID1=611776&amp;VALUEID=02001&amp;SDATE=201101&amp;PERIODTYPE=SEMI_STD&amp;window=popup_no_bar&amp;width=385&amp;height=120&amp;START_MAXIMIZED=FALSE&amp;creator=factset&amp;display_string=Audit"}</definedName>
    <definedName name="_53__FDSAUDITLINK__" hidden="1">{"fdsup://Directions/FactSet Auditing Viewer?action=AUDIT_VALUE&amp;DB=129&amp;ID1=600346&amp;VALUEID=02001&amp;SDATE=201002&amp;PERIODTYPE=SEMI_STD&amp;window=popup_no_bar&amp;width=385&amp;height=120&amp;START_MAXIMIZED=FALSE&amp;creator=factset&amp;display_string=Audit"}</definedName>
    <definedName name="_54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55__FDSAUDITLINK__" hidden="1">{"fdsup://Directions/FactSet Auditing Viewer?action=AUDIT_VALUE&amp;DB=129&amp;ID1=627791&amp;VALUEID=02001&amp;SDATE=201101&amp;PERIODTYPE=SEMI_STD&amp;window=popup_no_bar&amp;width=385&amp;height=120&amp;START_MAXIMIZED=FALSE&amp;creator=factset&amp;display_string=Audit"}</definedName>
    <definedName name="_56__FDSAUDITLINK__" hidden="1">{"fdsup://Directions/FactSet Auditing Viewer?action=AUDIT_VALUE&amp;DB=129&amp;ID1=B04C8F&amp;VALUEID=02001&amp;SDATE=201101&amp;PERIODTYPE=SEMI_STD&amp;window=popup_no_bar&amp;width=385&amp;height=120&amp;START_MAXIMIZED=FALSE&amp;creator=factset&amp;display_string=Audit"}</definedName>
    <definedName name="_57__FDSAUDITLINK__" hidden="1">{"fdsup://Directions/FactSet Auditing Viewer?action=AUDIT_VALUE&amp;DB=129&amp;ID1=646707&amp;VALUEID=02001&amp;SDATE=201101&amp;PERIODTYPE=SEMI_STD&amp;window=popup_no_bar&amp;width=385&amp;height=120&amp;START_MAXIMIZED=FALSE&amp;creator=factset&amp;display_string=Audit"}</definedName>
    <definedName name="_58__FDSAUDITLINK__" hidden="1">{"fdsup://Directions/FactSet Auditing Viewer?action=AUDIT_VALUE&amp;DB=129&amp;ID1=629372&amp;VALUEID=7033030900&amp;SDATE=201002&amp;PERIODTYPE=SEMI_DET&amp;window=popup_no_bar&amp;width=385&amp;height=120&amp;START_MAXIMIZED=FALSE&amp;creator=factset&amp;display_string=Audit"}</definedName>
    <definedName name="_59__FDSAUDITLINK__" hidden="1">{"fdsup://Directions/FactSet Auditing Viewer?action=AUDIT_VALUE&amp;DB=129&amp;ID1=629372&amp;VALUEID=02001&amp;SDATE=201101&amp;PERIODTYPE=SEMI_STD&amp;window=popup_no_bar&amp;width=385&amp;height=120&amp;START_MAXIMIZED=FALSE&amp;creator=factset&amp;display_string=Audit"}</definedName>
    <definedName name="_6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0__FDSAUDITLINK__" hidden="1">{"fdsup://Directions/FactSet Auditing Viewer?action=AUDIT_VALUE&amp;DB=129&amp;ID1=B0744W&amp;VALUEID=02001&amp;SDATE=201001&amp;PERIODTYPE=SEMI_STD&amp;window=popup_no_bar&amp;width=385&amp;height=120&amp;START_MAXIMIZED=FALSE&amp;creator=factset&amp;display_string=Audit"}</definedName>
    <definedName name="_61__FDSAUDITLINK__" hidden="1">{"fdsup://Directions/FactSet Auditing Viewer?action=AUDIT_VALUE&amp;DB=129&amp;ID1=B0LCW7&amp;VALUEID=7033030900&amp;SDATE=201101&amp;PERIODTYPE=SEMI_DET&amp;window=popup_no_bar&amp;width=385&amp;height=120&amp;START_MAXIMIZED=FALSE&amp;creator=factset&amp;display_string=Audit"}</definedName>
    <definedName name="_62__FDSAUDITLINK__" hidden="1">{"fdsup://Directions/FactSet Auditing Viewer?action=AUDIT_VALUE&amp;DB=129&amp;ID1=B0LCW7&amp;VALUEID=02001&amp;SDATE=201101&amp;PERIODTYPE=SEMI_STD&amp;window=popup_no_bar&amp;width=385&amp;height=120&amp;START_MAXIMIZED=FALSE&amp;creator=factset&amp;display_string=Audit"}</definedName>
    <definedName name="_63__FDSAUDITLINK__" hidden="1">{"fdsup://Directions/FactSet Auditing Viewer?action=AUDIT_VALUE&amp;DB=129&amp;ID1=626798&amp;VALUEID=7033030900&amp;SDATE=201101&amp;PERIODTYPE=SEMI_DET&amp;window=popup_no_bar&amp;width=385&amp;height=120&amp;START_MAXIMIZED=FALSE&amp;creator=factset&amp;display_string=Audit"}</definedName>
    <definedName name="_64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648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49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50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51__FDSAUDITLINK__" hidden="1">{"fdsup://Directions/FactSet Auditing Viewer?action=AUDIT_VALUE&amp;DB=129&amp;ID1=B128WL&amp;VALUEID=01551&amp;SDATE=2009&amp;PERIODTYPE=ANN_STD&amp;SCFT=3&amp;window=popup_no_bar&amp;width=385&amp;height=120&amp;START_MAXIMIZED=FALSE&amp;creator=factset&amp;display_string=Audit"}</definedName>
    <definedName name="_652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57__FDSAUDITLINK__" hidden="1">{"fdsup://directions/FAT Viewer?action=UPDATE&amp;creator=factset&amp;DYN_ARGS=TRUE&amp;DOC_NAME=FAT:FQL_AUDITING_CLIENT_TEMPLATE.FAT&amp;display_string=Audit&amp;VAR:KEY=JCDKLYBKTA&amp;VAR:QUERY=RklSU1RfSVRFTV9BVihGRl9QRkRfU1RLKE1PTiwwLCwsLEFVRCkp&amp;WINDOW=FIRST_POPUP&amp;HEIGHT=450&amp;WI","DTH=450&amp;START_MAXIMIZED=FALSE&amp;VAR:CALENDAR=FIVEDAY&amp;VAR:SYMBOL=610837"}</definedName>
    <definedName name="_658__FDSAUDITLINK__" hidden="1">{"fdsup://directions/FAT Viewer?action=UPDATE&amp;creator=factset&amp;DYN_ARGS=TRUE&amp;DOC_NAME=FAT:FQL_AUDITING_CLIENT_TEMPLATE.FAT&amp;display_string=Audit&amp;VAR:KEY=IBUFCJUNUV&amp;VAR:QUERY=RklSU1RfSVRFTV9BVihGRl9NSU5fSU5UX0FDQ1VNKE1PTiwwLCwsLEFVRCkp&amp;WINDOW=FIRST_POPUP&amp;HEIGH","T=450&amp;WIDTH=450&amp;START_MAXIMIZED=FALSE&amp;VAR:CALENDAR=FIVEDAY&amp;VAR:SYMBOL=610837"}</definedName>
    <definedName name="_659__FDSAUDITLINK__" hidden="1">{"fdsup://directions/FAT Viewer?action=UPDATE&amp;creator=factset&amp;DYN_ARGS=TRUE&amp;DOC_NAME=FAT:FQL_AUDITING_CLIENT_TEMPLATE.FAT&amp;display_string=Audit&amp;VAR:KEY=LMVWHMVEDU&amp;VAR:QUERY=RklSU1RfSVRFTV9BVihGRl9DQVNIX1NUKE1PTiwwLCwsLEFVRCkp&amp;WINDOW=FIRST_POPUP&amp;HEIGHT=450&amp;WI","DTH=450&amp;START_MAXIMIZED=FALSE&amp;VAR:CALENDAR=FIVEDAY&amp;VAR:SYMBOL=610837"}</definedName>
    <definedName name="_66__FDSAUDITLINK__" hidden="1">{"fdsup://Directions/FactSet Auditing Viewer?action=AUDIT_VALUE&amp;DB=129&amp;ID1=618041&amp;VALUEID=02001&amp;SDATE=201101&amp;PERIODTYPE=SEMI_STD&amp;window=popup_no_bar&amp;width=385&amp;height=120&amp;START_MAXIMIZED=FALSE&amp;creator=factset&amp;display_string=Audit"}</definedName>
    <definedName name="_660__FDSAUDITLINK__" hidden="1">{"fdsup://directions/FAT Viewer?action=UPDATE&amp;creator=factset&amp;DYN_ARGS=TRUE&amp;DOC_NAME=FAT:FQL_AUDITING_CLIENT_TEMPLATE.FAT&amp;display_string=Audit&amp;VAR:KEY=ARINQPGXYR&amp;VAR:QUERY=RklSU1RfSVRFTV9BVihGRl9ERUJUKE1PTiwwLCwsLEFVRCkp&amp;WINDOW=FIRST_POPUP&amp;HEIGHT=450&amp;WIDTH=","450&amp;START_MAXIMIZED=FALSE&amp;VAR:CALENDAR=FIVEDAY&amp;VAR:SYMBOL=610837"}</definedName>
    <definedName name="_661__FDSAUDITLINK__" hidden="1">{"fdsup://Directions/FactSet Auditing Viewer?action=AUDIT_VALUE&amp;DB=129&amp;ID1=B128WL&amp;VALUEID=04601&amp;SDATE=2009&amp;PERIODTYPE=ANN_STD&amp;SCFT=3&amp;window=popup_no_bar&amp;width=385&amp;height=120&amp;START_MAXIMIZED=FALSE&amp;creator=factset&amp;display_string=Audit"}</definedName>
    <definedName name="_662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6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64__FDSAUDITLINK__" hidden="1">{"fdsup://Directions/FactSet Auditing Viewer?action=AUDIT_VALUE&amp;DB=129&amp;ID1=B128WL&amp;VALUEID=04601&amp;SDATE=2010&amp;PERIODTYPE=ANN_STD&amp;SCFT=3&amp;window=popup_no_bar&amp;width=385&amp;height=120&amp;START_MAXIMIZED=FALSE&amp;creator=factset&amp;display_string=Audit"}</definedName>
    <definedName name="_665__FDSAUDITLINK__" hidden="1">{"fdsup://Directions/FactSet Auditing Viewer?action=AUDIT_VALUE&amp;DB=129&amp;ID1=B128WL&amp;VALUEID=01250&amp;SDATE=2010&amp;PERIODTYPE=ANN_STD&amp;SCFT=3&amp;window=popup_no_bar&amp;width=385&amp;height=120&amp;START_MAXIMIZED=FALSE&amp;creator=factset&amp;display_string=Audit"}</definedName>
    <definedName name="_666__FDSAUDITLINK__" hidden="1">{"fdsup://Directions/FactSet Auditing Viewer?action=AUDIT_VALUE&amp;DB=129&amp;ID1=B128WL&amp;VALUEID=01250&amp;SDATE=2009&amp;PERIODTYPE=ANN_STD&amp;SCFT=3&amp;window=popup_no_bar&amp;width=385&amp;height=120&amp;START_MAXIMIZED=FALSE&amp;creator=factset&amp;display_string=Audit"}</definedName>
    <definedName name="_667__FDSAUDITLINK__" hidden="1">{"fdsup://Directions/FactSet Auditing Viewer?action=AUDIT_VALUE&amp;DB=129&amp;ID1=B128WL&amp;VALUEID=01001&amp;SDATE=2010&amp;PERIODTYPE=ANN_STD&amp;SCFT=3&amp;window=popup_no_bar&amp;width=385&amp;height=120&amp;START_MAXIMIZED=FALSE&amp;creator=factset&amp;display_string=Audit"}</definedName>
    <definedName name="_668__FDSAUDITLINK__" hidden="1">{"fdsup://Directions/FactSet Auditing Viewer?action=AUDIT_VALUE&amp;DB=129&amp;ID1=B128WL&amp;VALUEID=01001&amp;SDATE=2009&amp;PERIODTYPE=ANN_STD&amp;SCFT=3&amp;window=popup_no_bar&amp;width=385&amp;height=120&amp;START_MAXIMIZED=FALSE&amp;creator=factset&amp;display_string=Audit"}</definedName>
    <definedName name="_669__FDSAUDITLINK__" hidden="1">{"fdsup://directions/FAT Viewer?action=UPDATE&amp;creator=factset&amp;DYN_ARGS=TRUE&amp;DOC_NAME=FAT:FQL_AUDITING_CLIENT_TEMPLATE.FAT&amp;display_string=Audit&amp;VAR:KEY=OBQLSNSXAZ&amp;VAR:QUERY=RkZfRU5UUlBSX1ZBTF9EQUlMWSgwLCwsLElOUiwnQkFTJyk=&amp;WINDOW=FIRST_POPUP&amp;HEIGHT=450&amp;WIDTH=","450&amp;START_MAXIMIZED=FALSE&amp;VAR:CALENDAR=FIVEDAY&amp;VAR:SYMBOL=B128WL&amp;VAR:INDEX=0"}</definedName>
    <definedName name="_67__FDSAUDITLINK__" hidden="1">{"fdsup://Directions/FactSet Auditing Viewer?action=AUDIT_VALUE&amp;DB=129&amp;ID1=B1FJ0C&amp;VALUEID=02001&amp;SDATE=201101&amp;PERIODTYPE=SEMI_STD&amp;window=popup_no_bar&amp;width=385&amp;height=120&amp;START_MAXIMIZED=FALSE&amp;creator=factset&amp;display_string=Audit"}</definedName>
    <definedName name="_670__FDSAUDITLINK__" hidden="1">{"fdsup://directions/FAT Viewer?action=UPDATE&amp;creator=factset&amp;DYN_ARGS=TRUE&amp;DOC_NAME=FAT:FQL_AUDITING_CLIENT_TEMPLATE.FAT&amp;display_string=Audit&amp;VAR:KEY=YXWTQRGDOH&amp;VAR:QUERY=RklSU1RfSVRFTV9BVihGRl9QRkRfU1RLKE1PTiwwLCwsLElOUikp&amp;WINDOW=FIRST_POPUP&amp;HEIGHT=450&amp;WI","DTH=450&amp;START_MAXIMIZED=FALSE&amp;VAR:CALENDAR=FIVEDAY&amp;VAR:SYMBOL=B128WL"}</definedName>
    <definedName name="_671__FDSAUDITLINK__" hidden="1">{"fdsup://directions/FAT Viewer?action=UPDATE&amp;creator=factset&amp;DYN_ARGS=TRUE&amp;DOC_NAME=FAT:FQL_AUDITING_CLIENT_TEMPLATE.FAT&amp;display_string=Audit&amp;VAR:KEY=HCZAPQRWFE&amp;VAR:QUERY=RklSU1RfSVRFTV9BVihGRl9NSU5fSU5UX0FDQ1VNKE1PTiwwLCwsLElOUikp&amp;WINDOW=FIRST_POPUP&amp;HEIGH","T=450&amp;WIDTH=450&amp;START_MAXIMIZED=FALSE&amp;VAR:CALENDAR=FIVEDAY&amp;VAR:SYMBOL=B128WL"}</definedName>
    <definedName name="_672__FDSAUDITLINK__" hidden="1">{"fdsup://directions/FAT Viewer?action=UPDATE&amp;creator=factset&amp;DYN_ARGS=TRUE&amp;DOC_NAME=FAT:FQL_AUDITING_CLIENT_TEMPLATE.FAT&amp;display_string=Audit&amp;VAR:KEY=OHIJCRYHKH&amp;VAR:QUERY=RklSU1RfSVRFTV9BVihGRl9DQVNIX1NUKE1PTiwwLCwsLElOUikp&amp;WINDOW=FIRST_POPUP&amp;HEIGHT=450&amp;WI","DTH=450&amp;START_MAXIMIZED=FALSE&amp;VAR:CALENDAR=FIVEDAY&amp;VAR:SYMBOL=B128WL"}</definedName>
    <definedName name="_673__FDSAUDITLINK__" hidden="1">{"fdsup://directions/FAT Viewer?action=UPDATE&amp;creator=factset&amp;DYN_ARGS=TRUE&amp;DOC_NAME=FAT:FQL_AUDITING_CLIENT_TEMPLATE.FAT&amp;display_string=Audit&amp;VAR:KEY=LYXOLEDOJS&amp;VAR:QUERY=RklSU1RfSVRFTV9BVihGRl9ERUJUKE1PTiwwLCwsLElOUikp&amp;WINDOW=FIRST_POPUP&amp;HEIGHT=450&amp;WIDTH=","450&amp;START_MAXIMIZED=FALSE&amp;VAR:CALENDAR=FIVEDAY&amp;VAR:SYMBOL=B128WL"}</definedName>
    <definedName name="_68__FDSAUDITLINK__" hidden="1">{"fdsup://directions/FAT Viewer?action=UPDATE&amp;creator=factset&amp;DYN_ARGS=TRUE&amp;DOC_NAME=FAT:FQL_AUDITING_CLIENT_TEMPLATE.FAT&amp;display_string=Audit&amp;VAR:KEY=ERYJIHKBYD&amp;VAR:QUERY=RkZfSU5WRVNUX1NUX1RPVChRVFIsMCk=&amp;WINDOW=FIRST_POPUP&amp;HEIGHT=450&amp;WIDTH=450&amp;START_MAXIMI","ZED=FALSE&amp;VAR:CALENDAR=FIVEDAY&amp;VAR:SYMBOL=651200&amp;VAR:INDEX=0"}</definedName>
    <definedName name="_684__FDSAUDITLINK__" hidden="1">{"fdsup://directions/FAT Viewer?action=UPDATE&amp;creator=factset&amp;DYN_ARGS=TRUE&amp;DOC_NAME=FAT:FQL_AUDITING_CLIENT_TEMPLATE.FAT&amp;display_string=Audit&amp;VAR:KEY=QDQRUFWJQP&amp;VAR:QUERY=RkZfRU5UUlBSX1ZBTF9EQUlMWSgwLCwsLElEUiwnQkFTJyk=&amp;WINDOW=FIRST_POPUP&amp;HEIGHT=450&amp;WIDTH=","450&amp;START_MAXIMIZED=FALSE&amp;VAR:CALENDAR=FIVEDAY&amp;VAR:SYMBOL=B00FYK&amp;VAR:INDEX=0"}</definedName>
    <definedName name="_69__FDSAUDITLINK__" hidden="1">{"fdsup://Directions/FactSet Auditing Viewer?action=AUDIT_VALUE&amp;DB=129&amp;ID1=B1Y9TB&amp;VALUEID=7033030900&amp;SDATE=201002&amp;PERIODTYPE=SEMI_DET&amp;window=popup_no_bar&amp;width=385&amp;height=120&amp;START_MAXIMIZED=FALSE&amp;creator=factset&amp;display_string=Audit"}</definedName>
    <definedName name="_7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70__FDSAUDITLINK__" hidden="1">{"fdsup://Directions/FactSet Auditing Viewer?action=AUDIT_VALUE&amp;DB=129&amp;ID1=B1Y9TB&amp;VALUEID=02001&amp;SDATE=201002&amp;PERIODTYPE=SEMI_STD&amp;window=popup_no_bar&amp;width=385&amp;height=120&amp;START_MAXIMIZED=FALSE&amp;creator=factset&amp;display_string=Audit"}</definedName>
    <definedName name="_706__FDSAUDITLINK__" hidden="1">{"fdsup://directions/FAT Viewer?action=UPDATE&amp;creator=factset&amp;DYN_ARGS=TRUE&amp;DOC_NAME=FAT:FQL_AUDITING_CLIENT_TEMPLATE.FAT&amp;display_string=Audit&amp;VAR:KEY=CRWFGXYNYH&amp;VAR:QUERY=RkZfREVCVF9MVChBTk4sMCwsLCxBVUQp&amp;WINDOW=FIRST_POPUP&amp;HEIGHT=450&amp;WIDTH=450&amp;START_MAXIMI","ZED=FALSE&amp;VAR:CALENDAR=FIVEDAY&amp;VAR:SYMBOL=698123&amp;VAR:INDEX=0"}</definedName>
    <definedName name="_707__FDSAUDITLINK__" hidden="1">{"fdsup://Directions/FactSet Auditing Viewer?action=AUDIT_VALUE&amp;DB=129&amp;ID1=698123&amp;VALUEID=03051&amp;SDATE=2010&amp;PERIODTYPE=ANN_STD&amp;SCFT=3&amp;window=popup_no_bar&amp;width=385&amp;height=120&amp;START_MAXIMIZED=FALSE&amp;creator=factset&amp;display_string=Audit"}</definedName>
    <definedName name="_708__FDSAUDITLINK__" hidden="1">{"fdsup://Directions/FactSet Auditing Viewer?action=AUDIT_VALUE&amp;DB=129&amp;ID1=698123&amp;VALUEID=03051&amp;SDATE=201101&amp;PERIODTYPE=SEMI_STD&amp;SCFT=3&amp;window=popup_no_bar&amp;width=385&amp;height=120&amp;START_MAXIMIZED=FALSE&amp;creator=factset&amp;display_string=Audit"}</definedName>
    <definedName name="_709__FDSAUDITLINK__" hidden="1">{"fdsup://Directions/FactSet Auditing Viewer?action=AUDIT_VALUE&amp;DB=129&amp;ID1=698123&amp;VALUEID=7033030900&amp;SDATE=201101&amp;PERIODTYPE=SEMI_DET&amp;window=popup_no_bar&amp;width=385&amp;height=120&amp;START_MAXIMIZED=FALSE&amp;creator=factset&amp;display_string=Audit"}</definedName>
    <definedName name="_71__FDSAUDITLINK__" hidden="1">{"fdsup://Directions/FactSet Auditing Viewer?action=AUDIT_VALUE&amp;DB=129&amp;ID1=652826&amp;VALUEID=7033030900&amp;SDATE=201101&amp;PERIODTYPE=SEMI_DET&amp;window=popup_no_bar&amp;width=385&amp;height=120&amp;START_MAXIMIZED=FALSE&amp;creator=factset&amp;display_string=Audit"}</definedName>
    <definedName name="_711__FDSAUDITLINK__" hidden="1">{"fdsup://Directions/FactSet Auditing Viewer?action=AUDIT_VALUE&amp;DB=129&amp;ID1=623864&amp;VALUEID=03051&amp;SDATE=201002&amp;PERIODTYPE=SEMI_STD&amp;SCFT=3&amp;window=popup_no_bar&amp;width=385&amp;height=120&amp;START_MAXIMIZED=FALSE&amp;creator=factset&amp;display_string=Audit"}</definedName>
    <definedName name="_712__FDSAUDITLINK__" hidden="1">{"fdsup://directions/FAT Viewer?action=UPDATE&amp;creator=factset&amp;DYN_ARGS=TRUE&amp;DOC_NAME=FAT:FQL_AUDITING_CLIENT_TEMPLATE.FAT&amp;display_string=Audit&amp;VAR:KEY=CHCRSPIDGT&amp;VAR:QUERY=KChGRl9ERUJUX0xUKFFUUiwwLCwsLEFVRClARkZfREVCVF9MVChTRU1JLDAsLCwsQVVEKSlARkZfREVCVF9MV","ChBTk4sMCwsLCxBVUQpKQ==&amp;WINDOW=FIRST_POPUP&amp;HEIGHT=450&amp;WIDTH=450&amp;START_MAXIMIZED=FALSE&amp;VAR:CALENDAR=FIVEDAY&amp;VAR:SYMBOL=B3VL4P&amp;VAR:INDEX=0"}</definedName>
    <definedName name="_713__FDSAUDITLINK__" hidden="1">{"fdsup://Directions/FactSet Auditing Viewer?action=AUDIT_VALUE&amp;DB=129&amp;ID1=B3VL4P&amp;VALUEID=03051&amp;SDATE=201101&amp;PERIODTYPE=SEMI_STD&amp;SCFT=3&amp;window=popup_no_bar&amp;width=385&amp;height=120&amp;START_MAXIMIZED=FALSE&amp;creator=factset&amp;display_string=Audit"}</definedName>
    <definedName name="_73__FDSAUDITLINK__" hidden="1">{"fdsup://Directions/FactSet Auditing Viewer?action=AUDIT_VALUE&amp;DB=129&amp;ID1=B1FJ0C&amp;VALUEID=03426&amp;SDATE=201101&amp;PERIODTYPE=SEMI_STD&amp;window=popup_no_bar&amp;width=385&amp;height=120&amp;START_MAXIMIZED=FALSE&amp;creator=factset&amp;display_string=Audit"}</definedName>
    <definedName name="_733__FDSAUDITLINK__" hidden="1">{"fdsup://Directions/FactSet Auditing Viewer?action=AUDIT_VALUE&amp;DB=129&amp;ID1=19121610&amp;VALUEID=7033030900&amp;SDATE=201101&amp;PERIODTYPE=QTR_DET&amp;window=popup_no_bar&amp;width=385&amp;height=120&amp;START_MAXIMIZED=FALSE&amp;creator=factset&amp;display_string=Audit"}</definedName>
    <definedName name="_736__FDSAUDITLINK__" hidden="1">{"fdsup://Directions/FactSet Auditing Viewer?action=AUDIT_VALUE&amp;DB=129&amp;ID1=48783610&amp;VALUEID=7033030900&amp;SDATE=201101&amp;PERIODTYPE=QTR_DET&amp;window=popup_no_bar&amp;width=385&amp;height=120&amp;START_MAXIMIZED=FALSE&amp;creator=factset&amp;display_string=Audit"}</definedName>
    <definedName name="_739__FDSAUDITLINK__" hidden="1">{"fdsup://Directions/FactSet Auditing Viewer?action=AUDIT_VALUE&amp;DB=129&amp;ID1=B59HM7&amp;VALUEID=7033030900&amp;SDATE=201101&amp;PERIODTYPE=SEMI_DET&amp;window=popup_no_bar&amp;width=385&amp;height=120&amp;START_MAXIMIZED=FALSE&amp;creator=factset&amp;display_string=Audit"}</definedName>
    <definedName name="_741__FDSAUDITLINK__" hidden="1">{"fdsup://Directions/FactSet Auditing Viewer?action=AUDIT_VALUE&amp;DB=129&amp;ID1=B50YPZ&amp;VALUEID=7033030900&amp;SDATE=201101&amp;PERIODTYPE=SEMI_DET&amp;window=popup_no_bar&amp;width=385&amp;height=120&amp;START_MAXIMIZED=FALSE&amp;creator=factset&amp;display_string=Audit"}</definedName>
    <definedName name="_745__FDSAUDITLINK__" hidden="1">{"fdsup://Directions/FactSet Auditing Viewer?action=AUDIT_VALUE&amp;DB=129&amp;ID1=627791&amp;VALUEID=7033030900&amp;SDATE=201101&amp;PERIODTYPE=SEMI_DET&amp;window=popup_no_bar&amp;width=385&amp;height=120&amp;START_MAXIMIZED=FALSE&amp;creator=factset&amp;display_string=Audit"}</definedName>
    <definedName name="_748__FDSAUDITLINK__" hidden="1">{"fdsup://Directions/FactSet Auditing Viewer?action=AUDIT_VALUE&amp;DB=129&amp;ID1=B00G29&amp;VALUEID=7033030900&amp;SDATE=201101&amp;PERIODTYPE=SEMI_DET&amp;window=popup_no_bar&amp;width=385&amp;height=120&amp;START_MAXIMIZED=FALSE&amp;creator=factset&amp;display_string=Audit"}</definedName>
    <definedName name="_8__FDSAUDITLINK__" hidden="1">{"fdsup://directions/FAT Viewer?action=UPDATE&amp;creator=factset&amp;DYN_ARGS=TRUE&amp;DOC_NAME=FAT:FQL_AUDITING_CLIENT_TEMPLATE.FAT&amp;display_string=Audit&amp;VAR:KEY=KVEJEFQVSB&amp;VAR:QUERY=KChGRl9ERUJUKFFUUiwwKUBGRl9ERUJUKFNFTUksMCkpQEZGX0RFQlQoQU5OLDApKQ==&amp;WINDOW=FIRST_POP","UP&amp;HEIGHT=450&amp;WIDTH=450&amp;START_MAXIMIZED=FALSE&amp;VAR:CALENDAR=FIVEDAY&amp;VAR:INDEX=0"}</definedName>
    <definedName name="_afg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_AtRisk_SimSetting_AutomaticallyGenerateReports" hidden="1">TRUE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CC0101" hidden="1">{#N/A,#N/A,FALSE,"P&amp;L";#N/A,#N/A,FALSE,"R-P&amp;L";#N/A,#N/A,FALSE,"N-P&amp;L";#N/A,#N/A,FALSE,"E-P&amp;L"}</definedName>
    <definedName name="_Feb08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FG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lketjoiaehtoeaih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ALLPIPS">[1]PIPV5.1_REAL!$A$3:$M$535</definedName>
    <definedName name="anscount" hidden="1">1</definedName>
    <definedName name="aus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b" hidden="1">{#N/A,#N/A,FALSE,"P&amp;L";#N/A,#N/A,FALSE,"R-P&amp;L";#N/A,#N/A,FALSE,"N-P&amp;L";#N/A,#N/A,FALSE,"E-P&amp;L"}</definedName>
    <definedName name="basedata">'[2]Base data'!$A$5:$I$95</definedName>
    <definedName name="Budget" hidden="1">{#N/A,#N/A,FALSE,"P&amp;L";#N/A,#N/A,FALSE,"R-P&amp;L";#N/A,#N/A,FALSE,"N-P&amp;L";#N/A,#N/A,FALSE,"E-P&amp;L"}</definedName>
    <definedName name="capex_totals">[3]PIP_2015!$A$5:$T$195</definedName>
    <definedName name="CASH_CUTS">#REF!</definedName>
    <definedName name="Categories">'[4]Delivery Categories'!$A$2:$C$175</definedName>
    <definedName name="cc" hidden="1">{#N/A,#N/A,FALSE,"P&amp;L";#N/A,#N/A,FALSE,"R-P&amp;L";#N/A,#N/A,FALSE,"N-P&amp;L";#N/A,#N/A,FALSE,"E-P&amp;L"}</definedName>
    <definedName name="copy" hidden="1">{#N/A,#N/A,FALSE,"P&amp;L";#N/A,#N/A,FALSE,"R-P&amp;L";#N/A,#N/A,FALSE,"N-P&amp;L";#N/A,#N/A,FALSE,"E-P&amp;L"}</definedName>
    <definedName name="CRCP_y1">'[5]Business &amp; other details'!$C$38</definedName>
    <definedName name="CRCP_y2">'[5]Business &amp; other details'!$D$38</definedName>
    <definedName name="CRCP_y3">'[5]Business &amp; other details'!$E$38</definedName>
    <definedName name="CRCP_y4">'[5]Business &amp; other details'!$F$38</definedName>
    <definedName name="CRCP_y5">'[5]Business &amp; other details'!$G$38</definedName>
    <definedName name="CRY">'[6]Business &amp; other details'!$C$44</definedName>
    <definedName name="CUTPIP">[7]Cut_PIP!$A$5:$AD$509</definedName>
    <definedName name="different" hidden="1">{#N/A,#N/A,FALSE,"P&amp;L";#N/A,#N/A,FALSE,"R-P&amp;L";#N/A,#N/A,FALSE,"N-P&amp;L";#N/A,#N/A,FALSE,"E-P&amp;L"}</definedName>
    <definedName name="dms_BaseStepTrend">'[5]2.16 Opex Summary'!$L$9</definedName>
    <definedName name="dms_BaseYear_Choice">'[5]2.16 Opex Summary'!$L$11</definedName>
    <definedName name="dms_DollarReal">'[5]Business &amp; other details'!$C$64</definedName>
    <definedName name="dms_FRCPlength_Num">'[5]Business &amp; other details'!$C$75</definedName>
    <definedName name="dms_Model">'[6]Business &amp; other details'!$C$59</definedName>
    <definedName name="dms_Model_List">'[6]AER only'!$B$48:$B$55</definedName>
    <definedName name="dms_TradingName">'[6]Business &amp; other details'!$C$14</definedName>
    <definedName name="dms_TradingName_List">'[6]AER only'!$B$8:$B$42</definedName>
    <definedName name="dms_TradingNameFull_List">'[6]AER only'!$C$8:$C$42</definedName>
    <definedName name="dms_Worksheet_List">'[6]AER only'!$C$48:$C$55</definedName>
    <definedName name="DNSP">[8]Lists!$A$3:$A$9</definedName>
    <definedName name="DNSPExpanded">[8]Lists!$A$25:$A$33</definedName>
    <definedName name="EBIT" hidden="1">{#N/A,#N/A,FALSE,"P&amp;L";#N/A,#N/A,FALSE,"R-P&amp;L";#N/A,#N/A,FALSE,"N-P&amp;L";#N/A,#N/A,FALSE,"E-P&amp;L"}</definedName>
    <definedName name="EV__LASTREFTIME__" hidden="1">"(GMT+10:00)7/02/2014 3:22:01 PM"</definedName>
    <definedName name="firstTimeRunReport">0</definedName>
    <definedName name="fivepointone">'[4]PIP v5.1'!$A$7:$P$168</definedName>
    <definedName name="FRCP_y1">'[5]Business &amp; other details'!$C$35</definedName>
    <definedName name="FRCP_y2">'[5]Business &amp; other details'!$D$35</definedName>
    <definedName name="FRCP_y3">'[5]Business &amp; other details'!$E$35</definedName>
    <definedName name="FRCP_y4">'[5]Business &amp; other details'!$F$35</definedName>
    <definedName name="FRCP_y5">'[5]Business &amp; other details'!$G$35</definedName>
    <definedName name="FY18SOW">#REF!</definedName>
    <definedName name="Growth">[3]Multile_AMPS_SPLIT!$A$5:$MK$38</definedName>
    <definedName name="HL_Sheet_Main_2" hidden="1">#REF!</definedName>
    <definedName name="INPUT_PIP">[4]INPUT_PIP!$A$7:$U$205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41177.6341666667</definedName>
    <definedName name="IQ_NTM" hidden="1">6000</definedName>
    <definedName name="IQ_OPENED55" hidden="1">1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MS">#REF!</definedName>
    <definedName name="MAIN_PIP">#REF!</definedName>
    <definedName name="MP_split">'[4]Percentage split'!$A$8:$M$260</definedName>
    <definedName name="N21Consol">#REF!</definedName>
    <definedName name="N21EMPL">#REF!</definedName>
    <definedName name="N21ESPL">#REF!</definedName>
    <definedName name="N21Np">#REF!</definedName>
    <definedName name="ofalse">INDEX(#REF!, MATCH("false",#REF!, 0))</definedName>
    <definedName name="otrue">INDEX(#REF!, MATCH("true",#REF!, 0))</definedName>
    <definedName name="PIP_eightzero">#REF!</definedName>
    <definedName name="PIP_REF">[4]Strategy_Split!$A$45:$D$73</definedName>
    <definedName name="_xlnm.Print_Area">#REF!</definedName>
    <definedName name="Proposed_PIP">#REF!</definedName>
    <definedName name="q" hidden="1">{#N/A,#N/A,FALSE,"P&amp;L";#N/A,#N/A,FALSE,"R-P&amp;L";#N/A,#N/A,FALSE,"N-P&amp;L";#N/A,#N/A,FALSE,"E-P&amp;L"}</definedName>
    <definedName name="real">[9]MAIN_PIP_NOMINAL!$B$5:$Q$166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" hidden="1">#REF!,#REF!,#REF!,#REF!,#REF!,#REF!,#REF!,#REF!,#REF!,#REF!,#REF!</definedName>
    <definedName name="SAPBEXbbsBack" hidden="1">"xSAPtemp3130.xls"</definedName>
    <definedName name="SAPBEXhrIndnt" hidden="1">1</definedName>
    <definedName name="SAPBEXrevision" hidden="1">1</definedName>
    <definedName name="SAPBEXsysID" hidden="1">"BWP"</definedName>
    <definedName name="SAPBEXwbID" hidden="1">"4BEL1HMAIT1XO3PKUD8504ITX"</definedName>
    <definedName name="SAPsysID" hidden="1">"708C5W7SBKP804JT78WJ0JNKI"</definedName>
    <definedName name="SAPwbID" hidden="1">"ARS"</definedName>
    <definedName name="sencount" hidden="1">1</definedName>
    <definedName name="seven_two">[4]PIPv7.2!$A$4:$X$178</definedName>
    <definedName name="SEVENTWO">'[10]FY17&amp;FY18_Input'!$A$4:$S$94</definedName>
    <definedName name="sevenzero">#REF!</definedName>
    <definedName name="SIXFOUR">[4]PIPV6.4!$A$6:$R$181</definedName>
    <definedName name="Slicer_Level_111">CUBESET("ThisWorkbookDataModel","{"&amp;"[Departments].[Level 1].[All]"&amp;"}")</definedName>
    <definedName name="Slicer_Level_112">CUBESET("ThisWorkbookDataModel","{"&amp;"[Departments].[Level 1].[All]"&amp;"}")</definedName>
    <definedName name="Slicer_Level_211">CUBESET("ThisWorkbookDataModel","{"&amp;"[Departments].[Level 2].[All]"&amp;"}")</definedName>
    <definedName name="Slicer_Level_212">CUBESET("ThisWorkbookDataModel","{"&amp;"[Departments].[Level 2].[All]"&amp;"}")</definedName>
    <definedName name="Slicer_Month1">CUBESET("ThisWorkbookDataModel","{"&amp;"[DateTable].[Month].&amp;[Jul]"&amp;"}")</definedName>
    <definedName name="Slicer_Month2">CUBESET("ThisWorkbookDataModel","{"&amp;"[DateTable].[Month].&amp;[Jul]"&amp;"}")</definedName>
    <definedName name="Slicer_Month3">CUBESET("ThisWorkbookDataModel","{"&amp;"[DateTable].[Month].&amp;[Jul]"&amp;"}")</definedName>
    <definedName name="Slicer_Month4">CUBESET("ThisWorkbookDataModel","{"&amp;"[DateTable].[Month].&amp;[Jul]"&amp;"}")</definedName>
    <definedName name="Summary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SUSTAIN_CUT">#REF!</definedName>
    <definedName name="test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Assumptions." hidden="1">{"Assumptions",#N/A,FALSE,"Financials"}</definedName>
    <definedName name="wrn.Board._.Rpt.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1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Board2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wrn.Financial._.Reports." hidden="1">{"Financials",#N/A,FALSE,"Financials"}</definedName>
    <definedName name="wrn.Full._.Report." hidden="1">{"full print",#N/A,FALSE,"Financials";"Sensitivities",#N/A,FALSE,"Sensitivities"}</definedName>
    <definedName name="wrn.Key._.Statistics." hidden="1">{"Statistics",#N/A,FALSE,"Financials"}</definedName>
    <definedName name="wrn.Lease._.10._.Years." hidden="1">{"Years10",#N/A,FALSE,"Leases"}</definedName>
    <definedName name="wrn.Lease._.20._.years." hidden="1">{"Years20",#N/A,FALSE,"Leases"}</definedName>
    <definedName name="wrn.Lease._.30._.Years." hidden="1">{"Years30",#N/A,FALSE,"Leases"}</definedName>
    <definedName name="wrn.Print._.Profit._.and._.Loss._.Reports." hidden="1">{#N/A,#N/A,FALSE,"P&amp;L";#N/A,#N/A,FALSE,"R-P&amp;L";#N/A,#N/A,FALSE,"N-P&amp;L";#N/A,#N/A,FALSE,"E-P&amp;L"}</definedName>
    <definedName name="wrn.Print._.Profit._.and.Loss._.Reports.1" hidden="1">{#N/A,#N/A,FALSE,"P&amp;L";#N/A,#N/A,FALSE,"R-P&amp;L";#N/A,#N/A,FALSE,"N-P&amp;L";#N/A,#N/A,FALSE,"E-P&amp;L"}</definedName>
    <definedName name="wrn.Project._.Returns." hidden="1">{"Cover Page",#N/A,FALSE,"Financials"}</definedName>
    <definedName name="wrn.Sensitivity._.Analysis." hidden="1">{"Sensitivities",#N/A,FALSE,"Sensitivities"}</definedName>
    <definedName name="x">#REF!</definedName>
    <definedName name="xy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xyzz" hidden="1">{#N/A,#N/A,FALSE,"Board Rpt 1";#N/A,#N/A,FALSE,"Board Rpt 2";#N/A,#N/A,FALSE,"Board Rpt 3";#N/A,#N/A,FALSE,"Board Rpt 4";#N/A,#N/A,FALSE,"Board Rpt 5";#N/A,#N/A,FALSE,"Board Rpt 6";#N/A,#N/A,FALSE,"Board Rpt 7";#N/A,#N/A,FALSE,"Board Rpt 8";#N/A,#N/A,FALSE,"Board Rpt 9"}</definedName>
    <definedName name="yearNom">INDEX(#REF!, MATCH("ForecastColumnHeaders",#REF!, 0))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7" i="56" l="1"/>
  <c r="S57" i="56"/>
  <c r="T57" i="56"/>
  <c r="V57" i="56"/>
  <c r="U58" i="56"/>
  <c r="V58" i="56"/>
  <c r="W58" i="56"/>
  <c r="R58" i="56"/>
  <c r="T58" i="56"/>
  <c r="X58" i="56"/>
  <c r="X59" i="56"/>
  <c r="R59" i="56"/>
  <c r="T59" i="56"/>
  <c r="S59" i="56"/>
  <c r="U59" i="56"/>
  <c r="W59" i="56"/>
  <c r="S60" i="56"/>
  <c r="T60" i="56"/>
  <c r="U60" i="56"/>
  <c r="W60" i="56"/>
  <c r="R60" i="56"/>
  <c r="X60" i="56"/>
  <c r="S61" i="56"/>
  <c r="T61" i="56"/>
  <c r="U61" i="56"/>
  <c r="V61" i="56"/>
  <c r="W61" i="56"/>
  <c r="X61" i="56"/>
  <c r="R61" i="56"/>
  <c r="U56" i="56"/>
  <c r="X57" i="56"/>
  <c r="S58" i="56"/>
  <c r="V59" i="56"/>
  <c r="G55" i="56"/>
  <c r="H55" i="56"/>
  <c r="B55" i="56"/>
  <c r="C55" i="56"/>
  <c r="D55" i="56"/>
  <c r="F55" i="56"/>
  <c r="E55" i="56"/>
  <c r="P55" i="56" l="1"/>
  <c r="U57" i="56"/>
  <c r="U55" i="56" s="1"/>
  <c r="V56" i="56"/>
  <c r="W56" i="56"/>
  <c r="W55" i="56" s="1"/>
  <c r="S56" i="56"/>
  <c r="S55" i="56" s="1"/>
  <c r="W57" i="56"/>
  <c r="V60" i="56"/>
  <c r="M55" i="56"/>
  <c r="K55" i="56"/>
  <c r="V55" i="56" l="1"/>
  <c r="R56" i="56"/>
  <c r="R55" i="56" s="1"/>
  <c r="J55" i="56"/>
  <c r="X56" i="56"/>
  <c r="X55" i="56" s="1"/>
  <c r="N55" i="56"/>
  <c r="O55" i="56"/>
  <c r="L55" i="56" l="1"/>
  <c r="T56" i="56"/>
  <c r="T55" i="56" s="1"/>
  <c r="AR49" i="53"/>
  <c r="AS49" i="53"/>
  <c r="AT49" i="53"/>
  <c r="AU49" i="53"/>
  <c r="AV49" i="53"/>
  <c r="AW49" i="53"/>
  <c r="AX49" i="53"/>
  <c r="AY49" i="53"/>
  <c r="AZ49" i="53"/>
  <c r="BA49" i="53"/>
  <c r="BB49" i="53"/>
  <c r="AQ49" i="53"/>
  <c r="AD49" i="53"/>
  <c r="AE49" i="53"/>
  <c r="AF49" i="53"/>
  <c r="AG49" i="53"/>
  <c r="AH49" i="53"/>
  <c r="AI49" i="53"/>
  <c r="AJ49" i="53"/>
  <c r="AK49" i="53"/>
  <c r="AL49" i="53"/>
  <c r="AM49" i="53"/>
  <c r="AN49" i="53"/>
  <c r="AC49" i="53"/>
  <c r="M2" i="60"/>
  <c r="L2" i="60"/>
  <c r="K2" i="60"/>
  <c r="J2" i="60"/>
  <c r="I2" i="60"/>
  <c r="H2" i="60"/>
  <c r="G2" i="60"/>
  <c r="F2" i="60"/>
  <c r="E2" i="60"/>
  <c r="D2" i="60"/>
  <c r="C2" i="60"/>
  <c r="B2" i="60"/>
  <c r="K17" i="46"/>
  <c r="C2" i="17"/>
  <c r="D2" i="17"/>
  <c r="E2" i="17"/>
  <c r="F2" i="17"/>
  <c r="G2" i="17"/>
  <c r="H2" i="17"/>
  <c r="I2" i="17"/>
  <c r="J2" i="17"/>
  <c r="K2" i="17"/>
  <c r="B2" i="17"/>
  <c r="AX17" i="53"/>
  <c r="AY17" i="53"/>
  <c r="AY6" i="53"/>
  <c r="AZ17" i="53"/>
  <c r="BA17" i="53"/>
  <c r="BB17" i="53"/>
  <c r="AX27" i="53"/>
  <c r="AX6" i="53"/>
  <c r="AY27" i="53"/>
  <c r="AZ27" i="53"/>
  <c r="BA27" i="53"/>
  <c r="BB27" i="53"/>
  <c r="BB6" i="53"/>
  <c r="AX7" i="53"/>
  <c r="AY7" i="53"/>
  <c r="AZ7" i="53"/>
  <c r="BA7" i="53"/>
  <c r="BA6" i="53"/>
  <c r="BB7" i="53"/>
  <c r="AX39" i="53"/>
  <c r="AY39" i="53"/>
  <c r="AZ39" i="53"/>
  <c r="BA39" i="53"/>
  <c r="BB39" i="53"/>
  <c r="AX42" i="53"/>
  <c r="AY42" i="53"/>
  <c r="AZ42" i="53"/>
  <c r="BA42" i="53"/>
  <c r="BB42" i="53"/>
  <c r="AX46" i="53"/>
  <c r="AY46" i="53"/>
  <c r="AZ46" i="53"/>
  <c r="BA46" i="53"/>
  <c r="BB46" i="53"/>
  <c r="AX55" i="53"/>
  <c r="AY55" i="53"/>
  <c r="AZ55" i="53"/>
  <c r="BA55" i="53"/>
  <c r="BB55" i="53"/>
  <c r="AX64" i="53"/>
  <c r="AY64" i="53"/>
  <c r="AZ64" i="53"/>
  <c r="AZ63" i="53"/>
  <c r="BA64" i="53"/>
  <c r="BB64" i="53"/>
  <c r="AX70" i="53"/>
  <c r="AY70" i="53"/>
  <c r="AY63" i="53"/>
  <c r="AZ70" i="53"/>
  <c r="BA70" i="53"/>
  <c r="BB70" i="53"/>
  <c r="AX74" i="53"/>
  <c r="AY74" i="53"/>
  <c r="AZ74" i="53"/>
  <c r="BA74" i="53"/>
  <c r="BB74" i="53"/>
  <c r="AJ7" i="53"/>
  <c r="AK7" i="53"/>
  <c r="AL7" i="53"/>
  <c r="AM7" i="53"/>
  <c r="AN7" i="53"/>
  <c r="AJ17" i="53"/>
  <c r="AK17" i="53"/>
  <c r="AL17" i="53"/>
  <c r="AM17" i="53"/>
  <c r="AN17" i="53"/>
  <c r="AJ27" i="53"/>
  <c r="AK27" i="53"/>
  <c r="AL27" i="53"/>
  <c r="AM27" i="53"/>
  <c r="AN27" i="53"/>
  <c r="AJ39" i="53"/>
  <c r="AK39" i="53"/>
  <c r="AL39" i="53"/>
  <c r="AM39" i="53"/>
  <c r="AN39" i="53"/>
  <c r="AJ42" i="53"/>
  <c r="AK42" i="53"/>
  <c r="AL42" i="53"/>
  <c r="AM42" i="53"/>
  <c r="AN42" i="53"/>
  <c r="AJ46" i="53"/>
  <c r="AK46" i="53"/>
  <c r="AL46" i="53"/>
  <c r="AM46" i="53"/>
  <c r="AN46" i="53"/>
  <c r="AJ55" i="53"/>
  <c r="AK55" i="53"/>
  <c r="AL55" i="53"/>
  <c r="AM55" i="53"/>
  <c r="AN55" i="53"/>
  <c r="AJ64" i="53"/>
  <c r="AK64" i="53"/>
  <c r="AL64" i="53"/>
  <c r="AM64" i="53"/>
  <c r="AN64" i="53"/>
  <c r="AJ70" i="53"/>
  <c r="AK70" i="53"/>
  <c r="AL70" i="53"/>
  <c r="AM70" i="53"/>
  <c r="AN70" i="53"/>
  <c r="AJ74" i="53"/>
  <c r="AK74" i="53"/>
  <c r="AL74" i="53"/>
  <c r="AM74" i="53"/>
  <c r="AN74" i="53"/>
  <c r="AJ4" i="53"/>
  <c r="AX4" i="53" s="1"/>
  <c r="AK4" i="53"/>
  <c r="AY4" i="53" s="1"/>
  <c r="AL4" i="53"/>
  <c r="AZ4" i="53" s="1"/>
  <c r="AM4" i="53"/>
  <c r="BA4" i="53"/>
  <c r="AN4" i="53"/>
  <c r="BB4" i="53" s="1"/>
  <c r="V5" i="53"/>
  <c r="W5" i="53"/>
  <c r="X5" i="53"/>
  <c r="Y5" i="53"/>
  <c r="Z5" i="53"/>
  <c r="V22" i="53"/>
  <c r="W22" i="53"/>
  <c r="X22" i="53"/>
  <c r="Y22" i="53"/>
  <c r="Z22" i="53"/>
  <c r="I13" i="53"/>
  <c r="J13" i="53"/>
  <c r="K13" i="53"/>
  <c r="L13" i="53"/>
  <c r="M13" i="53"/>
  <c r="I17" i="53"/>
  <c r="J17" i="53"/>
  <c r="K17" i="53"/>
  <c r="L17" i="53"/>
  <c r="M17" i="53"/>
  <c r="I24" i="53"/>
  <c r="J24" i="53"/>
  <c r="K24" i="53"/>
  <c r="L24" i="53"/>
  <c r="M24" i="53"/>
  <c r="I29" i="53"/>
  <c r="J29" i="53"/>
  <c r="K29" i="53"/>
  <c r="L29" i="53"/>
  <c r="M29" i="53"/>
  <c r="I4" i="53"/>
  <c r="V4" i="53" s="1"/>
  <c r="J4" i="53"/>
  <c r="W4" i="53" s="1"/>
  <c r="K4" i="53"/>
  <c r="X4" i="53" s="1"/>
  <c r="L4" i="53"/>
  <c r="Y4" i="53" s="1"/>
  <c r="M4" i="53"/>
  <c r="Z4" i="53" s="1"/>
  <c r="K41" i="50"/>
  <c r="E23" i="53"/>
  <c r="K42" i="50"/>
  <c r="K5" i="50"/>
  <c r="AJ80" i="53"/>
  <c r="K3" i="56"/>
  <c r="L3" i="56"/>
  <c r="U3" i="56"/>
  <c r="V3" i="56"/>
  <c r="O3" i="56"/>
  <c r="R3" i="56"/>
  <c r="AD55" i="53"/>
  <c r="AE55" i="53"/>
  <c r="AF55" i="53"/>
  <c r="AG55" i="53"/>
  <c r="AH55" i="53"/>
  <c r="AI55" i="53"/>
  <c r="AC55" i="53"/>
  <c r="AR55" i="53"/>
  <c r="AS55" i="53"/>
  <c r="AT55" i="53"/>
  <c r="AU55" i="53"/>
  <c r="AV55" i="53"/>
  <c r="AW55" i="53"/>
  <c r="AQ55" i="53"/>
  <c r="B19" i="46"/>
  <c r="U22" i="53"/>
  <c r="T22" i="53"/>
  <c r="S22" i="53"/>
  <c r="R22" i="53"/>
  <c r="Q22" i="53"/>
  <c r="P22" i="53"/>
  <c r="O22" i="53"/>
  <c r="U5" i="53"/>
  <c r="T5" i="53"/>
  <c r="S5" i="53"/>
  <c r="R5" i="53"/>
  <c r="Q5" i="53"/>
  <c r="P5" i="53"/>
  <c r="O5" i="53"/>
  <c r="AW17" i="53"/>
  <c r="AV17" i="53"/>
  <c r="AU17" i="53"/>
  <c r="AT17" i="53"/>
  <c r="AS17" i="53"/>
  <c r="AR17" i="53"/>
  <c r="AQ17" i="53"/>
  <c r="AW27" i="53"/>
  <c r="AV27" i="53"/>
  <c r="AU27" i="53"/>
  <c r="AT27" i="53"/>
  <c r="AS27" i="53"/>
  <c r="AR27" i="53"/>
  <c r="AQ27" i="53"/>
  <c r="AI17" i="53"/>
  <c r="AH17" i="53"/>
  <c r="AG17" i="53"/>
  <c r="AF17" i="53"/>
  <c r="AE17" i="53"/>
  <c r="AD17" i="53"/>
  <c r="AC17" i="53"/>
  <c r="AW7" i="53"/>
  <c r="AV7" i="53"/>
  <c r="AU7" i="53"/>
  <c r="AT7" i="53"/>
  <c r="AS7" i="53"/>
  <c r="AR7" i="53"/>
  <c r="AQ7" i="53"/>
  <c r="AQ74" i="53"/>
  <c r="AR74" i="53"/>
  <c r="AR63" i="53"/>
  <c r="AQ70" i="53"/>
  <c r="AR70" i="53"/>
  <c r="AW64" i="53"/>
  <c r="AW63" i="53"/>
  <c r="AV64" i="53"/>
  <c r="AU64" i="53"/>
  <c r="AT64" i="53"/>
  <c r="AS64" i="53"/>
  <c r="AS63" i="53"/>
  <c r="AR64" i="53"/>
  <c r="AQ64" i="53"/>
  <c r="AQ63" i="53"/>
  <c r="AQ46" i="53"/>
  <c r="AR46" i="53"/>
  <c r="AQ42" i="53"/>
  <c r="AR42" i="53"/>
  <c r="AW39" i="53"/>
  <c r="AV39" i="53"/>
  <c r="AU39" i="53"/>
  <c r="AT39" i="53"/>
  <c r="AS39" i="53"/>
  <c r="AR39" i="53"/>
  <c r="AQ39" i="53"/>
  <c r="AD39" i="53"/>
  <c r="AE39" i="53"/>
  <c r="AF39" i="53"/>
  <c r="AG39" i="53"/>
  <c r="AH39" i="53"/>
  <c r="AI39" i="53"/>
  <c r="AC39" i="53"/>
  <c r="K43" i="50"/>
  <c r="N2" i="52"/>
  <c r="O2" i="52"/>
  <c r="O21" i="52"/>
  <c r="O23" i="52"/>
  <c r="O24" i="52"/>
  <c r="O25" i="52"/>
  <c r="O26" i="52"/>
  <c r="O27" i="52"/>
  <c r="O28" i="52"/>
  <c r="O29" i="52"/>
  <c r="O30" i="52"/>
  <c r="O33" i="52"/>
  <c r="B2" i="46"/>
  <c r="L2" i="46" s="1"/>
  <c r="C2" i="46"/>
  <c r="M2" i="46" s="1"/>
  <c r="L2" i="50"/>
  <c r="M2" i="50"/>
  <c r="B13" i="53"/>
  <c r="C13" i="53"/>
  <c r="B17" i="53"/>
  <c r="C17" i="53"/>
  <c r="B29" i="53"/>
  <c r="C29" i="53"/>
  <c r="B24" i="53"/>
  <c r="B22" i="53"/>
  <c r="C24" i="53"/>
  <c r="C22" i="53"/>
  <c r="AC74" i="53"/>
  <c r="AD74" i="53"/>
  <c r="AC70" i="53"/>
  <c r="AD70" i="53"/>
  <c r="AC46" i="53"/>
  <c r="AD46" i="53"/>
  <c r="AC42" i="53"/>
  <c r="AD42" i="53"/>
  <c r="AC27" i="53"/>
  <c r="AD27" i="53"/>
  <c r="AC7" i="53"/>
  <c r="AD7" i="53"/>
  <c r="AC4" i="53"/>
  <c r="AQ4" i="53" s="1"/>
  <c r="AD4" i="53"/>
  <c r="AR4" i="53" s="1"/>
  <c r="B4" i="53"/>
  <c r="O4" i="53" s="1"/>
  <c r="C4" i="53"/>
  <c r="P4" i="53" s="1"/>
  <c r="O31" i="52"/>
  <c r="Q2" i="52"/>
  <c r="R2" i="52"/>
  <c r="S2" i="52"/>
  <c r="T2" i="52"/>
  <c r="P2" i="52"/>
  <c r="AI27" i="53"/>
  <c r="AH27" i="53"/>
  <c r="AG27" i="53"/>
  <c r="AF27" i="53"/>
  <c r="AE27" i="53"/>
  <c r="AF7" i="53"/>
  <c r="AG7" i="53"/>
  <c r="AH7" i="53"/>
  <c r="AI7" i="53"/>
  <c r="AE7" i="53"/>
  <c r="AW74" i="53"/>
  <c r="AV74" i="53"/>
  <c r="AU74" i="53"/>
  <c r="AT74" i="53"/>
  <c r="AS74" i="53"/>
  <c r="AW70" i="53"/>
  <c r="AV70" i="53"/>
  <c r="AU70" i="53"/>
  <c r="AT70" i="53"/>
  <c r="AS70" i="53"/>
  <c r="AW46" i="53"/>
  <c r="AV46" i="53"/>
  <c r="AU46" i="53"/>
  <c r="AT46" i="53"/>
  <c r="AS46" i="53"/>
  <c r="AW42" i="53"/>
  <c r="AV42" i="53"/>
  <c r="AU42" i="53"/>
  <c r="AT42" i="53"/>
  <c r="AS42" i="53"/>
  <c r="E29" i="53"/>
  <c r="F29" i="53"/>
  <c r="G29" i="53"/>
  <c r="H29" i="53"/>
  <c r="D29" i="53"/>
  <c r="E17" i="53"/>
  <c r="F17" i="53"/>
  <c r="G17" i="53"/>
  <c r="H17" i="53"/>
  <c r="D17" i="53"/>
  <c r="E13" i="53"/>
  <c r="F13" i="53"/>
  <c r="F5" i="53"/>
  <c r="G13" i="53"/>
  <c r="H13" i="53"/>
  <c r="D13" i="53"/>
  <c r="AF70" i="53"/>
  <c r="AG70" i="53"/>
  <c r="AH70" i="53"/>
  <c r="AI70" i="53"/>
  <c r="AE70" i="53"/>
  <c r="AE63" i="53"/>
  <c r="AF42" i="53"/>
  <c r="AG42" i="53"/>
  <c r="AH42" i="53"/>
  <c r="AI42" i="53"/>
  <c r="AE42" i="53"/>
  <c r="AF46" i="53"/>
  <c r="AG46" i="53"/>
  <c r="AH46" i="53"/>
  <c r="AI46" i="53"/>
  <c r="AE46" i="53"/>
  <c r="AF74" i="53"/>
  <c r="AG74" i="53"/>
  <c r="AH74" i="53"/>
  <c r="AI74" i="53"/>
  <c r="AE74" i="53"/>
  <c r="H24" i="53"/>
  <c r="E24" i="53"/>
  <c r="F24" i="53"/>
  <c r="G24" i="53"/>
  <c r="D24" i="53"/>
  <c r="AF4" i="53"/>
  <c r="AT4" i="53" s="1"/>
  <c r="AG4" i="53"/>
  <c r="AU4" i="53" s="1"/>
  <c r="AH4" i="53"/>
  <c r="AV4" i="53"/>
  <c r="AI4" i="53"/>
  <c r="AW4" i="53" s="1"/>
  <c r="AE4" i="53"/>
  <c r="AS4" i="53" s="1"/>
  <c r="D4" i="53"/>
  <c r="Q4" i="53" s="1"/>
  <c r="E4" i="53"/>
  <c r="R4" i="53"/>
  <c r="F4" i="53"/>
  <c r="S4" i="53" s="1"/>
  <c r="G4" i="53"/>
  <c r="T4" i="53"/>
  <c r="H4" i="53"/>
  <c r="U4" i="53" s="1"/>
  <c r="K45" i="50"/>
  <c r="K44" i="50"/>
  <c r="K40" i="50"/>
  <c r="K39" i="50"/>
  <c r="K38" i="50"/>
  <c r="K37" i="50"/>
  <c r="K36" i="50"/>
  <c r="K25" i="50"/>
  <c r="K24" i="50"/>
  <c r="K23" i="50"/>
  <c r="K22" i="50"/>
  <c r="K21" i="50"/>
  <c r="K20" i="50"/>
  <c r="K19" i="50"/>
  <c r="K18" i="50"/>
  <c r="K17" i="50"/>
  <c r="K16" i="50"/>
  <c r="K15" i="50"/>
  <c r="K14" i="50"/>
  <c r="K13" i="50"/>
  <c r="K12" i="50"/>
  <c r="K11" i="50"/>
  <c r="K10" i="50"/>
  <c r="K9" i="50"/>
  <c r="K8" i="50"/>
  <c r="K7" i="50"/>
  <c r="K6" i="50"/>
  <c r="K35" i="50"/>
  <c r="K34" i="50"/>
  <c r="K33" i="50"/>
  <c r="K32" i="50"/>
  <c r="K31" i="50"/>
  <c r="K30" i="50"/>
  <c r="K29" i="50"/>
  <c r="K28" i="50"/>
  <c r="K27" i="50"/>
  <c r="K26" i="50"/>
  <c r="K4" i="50"/>
  <c r="R2" i="50"/>
  <c r="Q2" i="50"/>
  <c r="P2" i="50"/>
  <c r="O2" i="50"/>
  <c r="N2" i="50"/>
  <c r="I2" i="46"/>
  <c r="H2" i="46"/>
  <c r="R2" i="46" s="1"/>
  <c r="G2" i="46"/>
  <c r="Q2" i="46" s="1"/>
  <c r="F2" i="46"/>
  <c r="P2" i="46" s="1"/>
  <c r="E2" i="46"/>
  <c r="O2" i="46" s="1"/>
  <c r="D2" i="46"/>
  <c r="N2" i="46" s="1"/>
  <c r="O22" i="52"/>
  <c r="D22" i="53"/>
  <c r="AZ6" i="53"/>
  <c r="AZ5" i="53"/>
  <c r="AF6" i="53"/>
  <c r="AF64" i="53"/>
  <c r="AI6" i="53"/>
  <c r="D5" i="53"/>
  <c r="AC64" i="53"/>
  <c r="AC63" i="53"/>
  <c r="AC6" i="53"/>
  <c r="C5" i="53"/>
  <c r="BA63" i="53"/>
  <c r="F6" i="31"/>
  <c r="E6" i="31" s="1"/>
  <c r="D6" i="31" s="1"/>
  <c r="AG64" i="53"/>
  <c r="AV63" i="53"/>
  <c r="AK80" i="53"/>
  <c r="AL80" i="53"/>
  <c r="AM80" i="53"/>
  <c r="AR6" i="53"/>
  <c r="AR5" i="53"/>
  <c r="BB63" i="53"/>
  <c r="AT63" i="53"/>
  <c r="AH6" i="53"/>
  <c r="AW6" i="53"/>
  <c r="AW5" i="53"/>
  <c r="AH64" i="53"/>
  <c r="AH63" i="53"/>
  <c r="AT6" i="53"/>
  <c r="AT5" i="53"/>
  <c r="AD64" i="53"/>
  <c r="AE6" i="53"/>
  <c r="AQ6" i="53"/>
  <c r="AQ5" i="53"/>
  <c r="AD6" i="53"/>
  <c r="AD5" i="53"/>
  <c r="E5" i="53"/>
  <c r="AV6" i="53"/>
  <c r="AV5" i="53"/>
  <c r="F23" i="53"/>
  <c r="E22" i="53"/>
  <c r="AJ6" i="53"/>
  <c r="AX63" i="53"/>
  <c r="AN6" i="53"/>
  <c r="AI64" i="53"/>
  <c r="AI63" i="53"/>
  <c r="AE64" i="53"/>
  <c r="AK63" i="53"/>
  <c r="AN80" i="53"/>
  <c r="G5" i="53"/>
  <c r="H5" i="53"/>
  <c r="I5" i="53"/>
  <c r="J5" i="53"/>
  <c r="K5" i="53"/>
  <c r="L5" i="53"/>
  <c r="M5" i="53"/>
  <c r="W3" i="56"/>
  <c r="B46" i="46"/>
  <c r="E5" i="31"/>
  <c r="F5" i="31" s="1"/>
  <c r="G5" i="31" s="1"/>
  <c r="C7" i="31"/>
  <c r="D7" i="31" s="1"/>
  <c r="E7" i="31" s="1"/>
  <c r="F7" i="31" s="1"/>
  <c r="G7" i="31" s="1"/>
  <c r="M4" i="17"/>
  <c r="O4" i="17"/>
  <c r="P4" i="17"/>
  <c r="Q4" i="17"/>
  <c r="S4" i="17"/>
  <c r="W4" i="17"/>
  <c r="AA4" i="17"/>
  <c r="F3" i="31"/>
  <c r="Y4" i="17"/>
  <c r="U4" i="17"/>
  <c r="Z4" i="17"/>
  <c r="V4" i="17"/>
  <c r="R4" i="17"/>
  <c r="X4" i="17"/>
  <c r="N4" i="17"/>
  <c r="AE5" i="53"/>
  <c r="AC5" i="53"/>
  <c r="AN5" i="53"/>
  <c r="AJ5" i="53"/>
  <c r="AD63" i="53"/>
  <c r="AL63" i="53"/>
  <c r="AM63" i="53"/>
  <c r="AN63" i="53"/>
  <c r="AJ63" i="53"/>
  <c r="AK6" i="53"/>
  <c r="AL6" i="53"/>
  <c r="AM6" i="53"/>
  <c r="BA5" i="53"/>
  <c r="BB5" i="53"/>
  <c r="AX5" i="53"/>
  <c r="AY5" i="53"/>
  <c r="AI5" i="53"/>
  <c r="G23" i="53"/>
  <c r="F22" i="53"/>
  <c r="AG63" i="53"/>
  <c r="AF63" i="53"/>
  <c r="AU63" i="53"/>
  <c r="B5" i="53"/>
  <c r="AF5" i="53"/>
  <c r="AU6" i="53"/>
  <c r="AU5" i="53"/>
  <c r="AH5" i="53"/>
  <c r="AG6" i="53"/>
  <c r="AS6" i="53"/>
  <c r="AS5" i="53"/>
  <c r="T4" i="17"/>
  <c r="F4" i="31"/>
  <c r="G4" i="31"/>
  <c r="E3" i="31"/>
  <c r="D3" i="31"/>
  <c r="C3" i="31" s="1"/>
  <c r="AK5" i="53"/>
  <c r="AL5" i="53"/>
  <c r="AG5" i="53"/>
  <c r="G22" i="53"/>
  <c r="H23" i="53"/>
  <c r="AM5" i="53"/>
  <c r="H22" i="53"/>
  <c r="I23" i="53"/>
  <c r="J23" i="53"/>
  <c r="I22" i="53"/>
  <c r="A1" i="53"/>
  <c r="J22" i="53"/>
  <c r="K23" i="53"/>
  <c r="K22" i="53"/>
  <c r="L23" i="53"/>
  <c r="M23" i="53"/>
  <c r="L22" i="53"/>
  <c r="M22" i="53"/>
  <c r="J26" i="60"/>
  <c r="J20" i="60"/>
  <c r="K26" i="60"/>
  <c r="D10" i="46" l="1"/>
  <c r="N31" i="52"/>
  <c r="N27" i="52"/>
  <c r="N25" i="52"/>
  <c r="N28" i="52"/>
  <c r="N26" i="52"/>
  <c r="N24" i="52"/>
  <c r="N21" i="52"/>
  <c r="T3" i="56"/>
  <c r="P3" i="56"/>
  <c r="K28" i="52"/>
  <c r="K29" i="52"/>
  <c r="K21" i="52"/>
  <c r="K26" i="52"/>
  <c r="K30" i="52"/>
  <c r="K27" i="52"/>
  <c r="K25" i="52"/>
  <c r="K24" i="52"/>
  <c r="K23" i="52"/>
  <c r="M3" i="56"/>
  <c r="N3" i="56"/>
  <c r="J3" i="56"/>
  <c r="S3" i="56"/>
  <c r="X3" i="56"/>
  <c r="C19" i="46"/>
  <c r="M19" i="46" s="1"/>
  <c r="C46" i="46"/>
  <c r="M46" i="46" s="1"/>
  <c r="F46" i="46"/>
  <c r="G16" i="46"/>
  <c r="H16" i="46"/>
  <c r="K33" i="52"/>
  <c r="K31" i="52"/>
  <c r="C42" i="52"/>
  <c r="I2" i="31"/>
  <c r="J2" i="31" s="1"/>
  <c r="K2" i="31" s="1"/>
  <c r="L2" i="31" s="1"/>
  <c r="H3" i="31"/>
  <c r="N23" i="52"/>
  <c r="L19" i="46"/>
  <c r="N29" i="52"/>
  <c r="N30" i="52"/>
  <c r="N22" i="52"/>
  <c r="L46" i="46"/>
  <c r="N33" i="52"/>
  <c r="F19" i="46" l="1"/>
  <c r="G11" i="46"/>
  <c r="G45" i="50"/>
  <c r="L20" i="60"/>
  <c r="L26" i="60"/>
  <c r="I20" i="60"/>
  <c r="F16" i="46"/>
  <c r="K22" i="52"/>
  <c r="L13" i="60"/>
  <c r="I26" i="60"/>
  <c r="M13" i="60"/>
  <c r="K13" i="60"/>
  <c r="M20" i="60"/>
  <c r="J13" i="60"/>
  <c r="P30" i="52"/>
  <c r="P31" i="52"/>
  <c r="P33" i="52"/>
  <c r="P25" i="52"/>
  <c r="P22" i="52"/>
  <c r="P24" i="52"/>
  <c r="P21" i="52"/>
  <c r="P28" i="52"/>
  <c r="P29" i="52"/>
  <c r="P26" i="52"/>
  <c r="I3" i="31"/>
  <c r="P27" i="52"/>
  <c r="N10" i="46"/>
  <c r="P23" i="52"/>
  <c r="I13" i="60" l="1"/>
  <c r="G38" i="46"/>
  <c r="I39" i="52"/>
  <c r="D11" i="46"/>
  <c r="D43" i="38"/>
  <c r="K20" i="60"/>
  <c r="B16" i="46"/>
  <c r="L16" i="46" s="1"/>
  <c r="C22" i="46"/>
  <c r="M22" i="46" s="1"/>
  <c r="F13" i="46"/>
  <c r="M26" i="60"/>
  <c r="H46" i="46"/>
  <c r="H19" i="46"/>
  <c r="Q33" i="52"/>
  <c r="Q21" i="52"/>
  <c r="Q29" i="52"/>
  <c r="Q24" i="52"/>
  <c r="Q31" i="52"/>
  <c r="Q27" i="52"/>
  <c r="J3" i="31"/>
  <c r="Q30" i="52"/>
  <c r="Q22" i="52"/>
  <c r="Q25" i="52"/>
  <c r="Q26" i="52"/>
  <c r="Q23" i="52"/>
  <c r="Q28" i="52"/>
  <c r="G13" i="46" l="1"/>
  <c r="E19" i="46"/>
  <c r="O19" i="46" s="1"/>
  <c r="E46" i="46"/>
  <c r="H45" i="50"/>
  <c r="H11" i="46"/>
  <c r="J50" i="34"/>
  <c r="F45" i="50"/>
  <c r="P45" i="50" s="1"/>
  <c r="R39" i="52" s="1"/>
  <c r="F11" i="46"/>
  <c r="P11" i="46" s="1"/>
  <c r="D44" i="56"/>
  <c r="D23" i="54"/>
  <c r="N11" i="46"/>
  <c r="H21" i="46"/>
  <c r="D22" i="46"/>
  <c r="E16" i="46"/>
  <c r="O16" i="46" s="1"/>
  <c r="D16" i="46"/>
  <c r="B12" i="46"/>
  <c r="L12" i="46" s="1"/>
  <c r="E12" i="46"/>
  <c r="O12" i="46" s="1"/>
  <c r="D19" i="46"/>
  <c r="D46" i="46"/>
  <c r="G19" i="46"/>
  <c r="G46" i="46"/>
  <c r="R33" i="52"/>
  <c r="R26" i="52"/>
  <c r="R25" i="52"/>
  <c r="R30" i="52"/>
  <c r="R23" i="52"/>
  <c r="R28" i="52"/>
  <c r="R29" i="52"/>
  <c r="R27" i="52"/>
  <c r="P16" i="46"/>
  <c r="P19" i="46"/>
  <c r="P13" i="46"/>
  <c r="R24" i="52"/>
  <c r="R21" i="52"/>
  <c r="R31" i="52"/>
  <c r="R22" i="52"/>
  <c r="K3" i="31"/>
  <c r="P46" i="46"/>
  <c r="O46" i="46" l="1"/>
  <c r="F38" i="46"/>
  <c r="H39" i="52"/>
  <c r="D45" i="50"/>
  <c r="F43" i="38"/>
  <c r="F10" i="46"/>
  <c r="P10" i="46" s="1"/>
  <c r="H38" i="46"/>
  <c r="J39" i="52"/>
  <c r="G10" i="46"/>
  <c r="Q10" i="46" s="1"/>
  <c r="G43" i="38"/>
  <c r="V50" i="34"/>
  <c r="G22" i="46"/>
  <c r="I16" i="46"/>
  <c r="N16" i="46"/>
  <c r="N22" i="46"/>
  <c r="F22" i="46"/>
  <c r="P22" i="46" s="1"/>
  <c r="H12" i="46"/>
  <c r="C12" i="46"/>
  <c r="M12" i="46" s="1"/>
  <c r="B13" i="46"/>
  <c r="L13" i="46" s="1"/>
  <c r="H13" i="46"/>
  <c r="G12" i="46"/>
  <c r="E13" i="46"/>
  <c r="O13" i="46" s="1"/>
  <c r="H21" i="56"/>
  <c r="H25" i="60"/>
  <c r="G15" i="56"/>
  <c r="H19" i="56"/>
  <c r="H35" i="56"/>
  <c r="G8" i="56"/>
  <c r="G8" i="60"/>
  <c r="H8" i="56"/>
  <c r="H8" i="60"/>
  <c r="H25" i="56"/>
  <c r="H28" i="56"/>
  <c r="H18" i="56"/>
  <c r="H22" i="56"/>
  <c r="H32" i="56"/>
  <c r="H24" i="56"/>
  <c r="G11" i="56"/>
  <c r="G12" i="60"/>
  <c r="H15" i="56"/>
  <c r="H33" i="56"/>
  <c r="H14" i="56"/>
  <c r="H10" i="56"/>
  <c r="H6" i="60"/>
  <c r="H31" i="56"/>
  <c r="H19" i="60"/>
  <c r="G10" i="60"/>
  <c r="G9" i="56"/>
  <c r="G33" i="56"/>
  <c r="G35" i="56"/>
  <c r="G18" i="56"/>
  <c r="G22" i="56"/>
  <c r="F18" i="56"/>
  <c r="H29" i="56"/>
  <c r="G14" i="56"/>
  <c r="G25" i="56"/>
  <c r="G6" i="60"/>
  <c r="G10" i="56"/>
  <c r="G29" i="56"/>
  <c r="G32" i="56"/>
  <c r="G25" i="60"/>
  <c r="G21" i="56"/>
  <c r="G24" i="56"/>
  <c r="G20" i="56"/>
  <c r="H12" i="56"/>
  <c r="H20" i="56"/>
  <c r="H34" i="56"/>
  <c r="G31" i="56"/>
  <c r="G19" i="60"/>
  <c r="G13" i="56"/>
  <c r="G12" i="56"/>
  <c r="H12" i="60"/>
  <c r="H11" i="56"/>
  <c r="F35" i="56"/>
  <c r="G30" i="56"/>
  <c r="G34" i="56"/>
  <c r="G23" i="56"/>
  <c r="H13" i="56"/>
  <c r="H30" i="56"/>
  <c r="G19" i="56"/>
  <c r="F24" i="56"/>
  <c r="F20" i="56"/>
  <c r="H10" i="60"/>
  <c r="H9" i="56"/>
  <c r="F30" i="56"/>
  <c r="H8" i="46"/>
  <c r="J84" i="54"/>
  <c r="H36" i="56"/>
  <c r="I84" i="54"/>
  <c r="G36" i="56"/>
  <c r="G8" i="46"/>
  <c r="Q8" i="46" s="1"/>
  <c r="F28" i="56"/>
  <c r="H23" i="56"/>
  <c r="G28" i="56"/>
  <c r="I46" i="46"/>
  <c r="N46" i="46"/>
  <c r="F18" i="46"/>
  <c r="P18" i="46" s="1"/>
  <c r="I19" i="46"/>
  <c r="N19" i="46"/>
  <c r="S21" i="52"/>
  <c r="S23" i="52"/>
  <c r="S27" i="52"/>
  <c r="S30" i="52"/>
  <c r="L3" i="31"/>
  <c r="S33" i="52"/>
  <c r="Q12" i="46"/>
  <c r="Q46" i="46"/>
  <c r="S29" i="52"/>
  <c r="Q22" i="46"/>
  <c r="Q13" i="46"/>
  <c r="S22" i="52"/>
  <c r="S24" i="52"/>
  <c r="S28" i="52"/>
  <c r="Q19" i="46"/>
  <c r="S26" i="52"/>
  <c r="Q11" i="46"/>
  <c r="Q38" i="46"/>
  <c r="Q16" i="46"/>
  <c r="Q45" i="50"/>
  <c r="S39" i="52" s="1"/>
  <c r="S25" i="52"/>
  <c r="S31" i="52"/>
  <c r="F34" i="56" l="1"/>
  <c r="F15" i="56"/>
  <c r="F12" i="56"/>
  <c r="F22" i="56"/>
  <c r="E11" i="46"/>
  <c r="I45" i="38"/>
  <c r="P38" i="46"/>
  <c r="C10" i="46"/>
  <c r="M10" i="46" s="1"/>
  <c r="C43" i="38"/>
  <c r="G13" i="60"/>
  <c r="Z50" i="34"/>
  <c r="H10" i="46"/>
  <c r="R10" i="46" s="1"/>
  <c r="H43" i="38"/>
  <c r="F44" i="56"/>
  <c r="F23" i="54"/>
  <c r="F39" i="52"/>
  <c r="D38" i="46"/>
  <c r="N45" i="50"/>
  <c r="P39" i="52" s="1"/>
  <c r="B10" i="46"/>
  <c r="L10" i="46" s="1"/>
  <c r="G21" i="46"/>
  <c r="Q21" i="46" s="1"/>
  <c r="B43" i="38"/>
  <c r="G44" i="56"/>
  <c r="G23" i="54"/>
  <c r="C11" i="46"/>
  <c r="M11" i="46" s="1"/>
  <c r="R50" i="34"/>
  <c r="E10" i="46"/>
  <c r="I44" i="38"/>
  <c r="E43" i="38"/>
  <c r="C16" i="46"/>
  <c r="M16" i="46" s="1"/>
  <c r="B22" i="46"/>
  <c r="L22" i="46" s="1"/>
  <c r="E22" i="46"/>
  <c r="H22" i="46"/>
  <c r="D13" i="46"/>
  <c r="D12" i="46"/>
  <c r="F12" i="46"/>
  <c r="P12" i="46" s="1"/>
  <c r="C13" i="46"/>
  <c r="M13" i="46" s="1"/>
  <c r="D32" i="56"/>
  <c r="G84" i="54"/>
  <c r="E36" i="56"/>
  <c r="E8" i="46"/>
  <c r="O8" i="46" s="1"/>
  <c r="E13" i="56"/>
  <c r="G24" i="60"/>
  <c r="F33" i="56"/>
  <c r="I9" i="38"/>
  <c r="D20" i="56"/>
  <c r="I20" i="38"/>
  <c r="I12" i="38"/>
  <c r="I30" i="38"/>
  <c r="I31" i="38"/>
  <c r="H13" i="60"/>
  <c r="F32" i="56"/>
  <c r="H84" i="54"/>
  <c r="F36" i="56"/>
  <c r="F8" i="46"/>
  <c r="P8" i="46" s="1"/>
  <c r="F13" i="56"/>
  <c r="H24" i="60"/>
  <c r="H18" i="60"/>
  <c r="E23" i="56"/>
  <c r="E28" i="56"/>
  <c r="I22" i="38"/>
  <c r="E31" i="56"/>
  <c r="E20" i="56"/>
  <c r="D22" i="56"/>
  <c r="E34" i="56"/>
  <c r="E24" i="56"/>
  <c r="D30" i="56"/>
  <c r="F23" i="56"/>
  <c r="D7" i="56"/>
  <c r="G18" i="60"/>
  <c r="D34" i="56"/>
  <c r="I34" i="38"/>
  <c r="D12" i="56"/>
  <c r="D31" i="56"/>
  <c r="D17" i="56"/>
  <c r="D13" i="56"/>
  <c r="I13" i="38"/>
  <c r="D24" i="56"/>
  <c r="I24" i="38"/>
  <c r="F19" i="56"/>
  <c r="F9" i="56"/>
  <c r="F14" i="56"/>
  <c r="E25" i="56"/>
  <c r="D23" i="56"/>
  <c r="I23" i="38"/>
  <c r="D10" i="56"/>
  <c r="E19" i="56"/>
  <c r="I25" i="38"/>
  <c r="E15" i="56"/>
  <c r="D25" i="56"/>
  <c r="D9" i="56"/>
  <c r="E33" i="56"/>
  <c r="D15" i="56"/>
  <c r="I15" i="38"/>
  <c r="F21" i="56"/>
  <c r="D35" i="56"/>
  <c r="D8" i="46"/>
  <c r="D36" i="56"/>
  <c r="F84" i="54"/>
  <c r="I42" i="38"/>
  <c r="D28" i="56"/>
  <c r="I28" i="38"/>
  <c r="F10" i="56"/>
  <c r="F8" i="56"/>
  <c r="E18" i="46"/>
  <c r="O18" i="46" s="1"/>
  <c r="R19" i="46"/>
  <c r="R22" i="46"/>
  <c r="T21" i="52"/>
  <c r="T24" i="52"/>
  <c r="T23" i="52"/>
  <c r="T28" i="52"/>
  <c r="R38" i="46"/>
  <c r="T33" i="52"/>
  <c r="R46" i="46"/>
  <c r="R45" i="50"/>
  <c r="T39" i="52" s="1"/>
  <c r="T31" i="52"/>
  <c r="T27" i="52"/>
  <c r="T30" i="52"/>
  <c r="R12" i="46"/>
  <c r="T26" i="52"/>
  <c r="R11" i="46"/>
  <c r="T29" i="52"/>
  <c r="R16" i="46"/>
  <c r="T22" i="52"/>
  <c r="T25" i="52"/>
  <c r="R8" i="46"/>
  <c r="R13" i="46"/>
  <c r="R21" i="46"/>
  <c r="D6" i="38" l="1"/>
  <c r="C23" i="46"/>
  <c r="M23" i="46" s="1"/>
  <c r="H23" i="46"/>
  <c r="R23" i="46" s="1"/>
  <c r="D23" i="46"/>
  <c r="G23" i="46"/>
  <c r="Q23" i="46" s="1"/>
  <c r="B44" i="56"/>
  <c r="B23" i="54"/>
  <c r="E23" i="54"/>
  <c r="E44" i="56"/>
  <c r="I43" i="38"/>
  <c r="B21" i="46"/>
  <c r="L21" i="46" s="1"/>
  <c r="N38" i="46"/>
  <c r="O11" i="46"/>
  <c r="I11" i="46"/>
  <c r="N50" i="34"/>
  <c r="H44" i="56"/>
  <c r="H23" i="54"/>
  <c r="F50" i="34"/>
  <c r="B11" i="46"/>
  <c r="L11" i="46" s="1"/>
  <c r="C23" i="54"/>
  <c r="C44" i="56"/>
  <c r="I10" i="46"/>
  <c r="O10" i="46"/>
  <c r="O22" i="46"/>
  <c r="I22" i="46"/>
  <c r="I13" i="46"/>
  <c r="N13" i="46"/>
  <c r="I12" i="46"/>
  <c r="N12" i="46"/>
  <c r="D6" i="54"/>
  <c r="D4" i="46"/>
  <c r="C10" i="56"/>
  <c r="F29" i="56"/>
  <c r="D17" i="60"/>
  <c r="D26" i="38"/>
  <c r="I27" i="38"/>
  <c r="D27" i="56"/>
  <c r="C23" i="56"/>
  <c r="C22" i="56"/>
  <c r="E27" i="56"/>
  <c r="E26" i="38"/>
  <c r="E7" i="56"/>
  <c r="E6" i="38"/>
  <c r="C17" i="56"/>
  <c r="D23" i="60"/>
  <c r="E10" i="56"/>
  <c r="E35" i="56"/>
  <c r="B14" i="56"/>
  <c r="E19" i="60"/>
  <c r="C11" i="56"/>
  <c r="G6" i="38"/>
  <c r="G7" i="56"/>
  <c r="G6" i="56" s="1"/>
  <c r="H7" i="56"/>
  <c r="H6" i="56" s="1"/>
  <c r="H6" i="38"/>
  <c r="D19" i="56"/>
  <c r="I19" i="38"/>
  <c r="B35" i="56"/>
  <c r="D21" i="56"/>
  <c r="I21" i="38"/>
  <c r="E18" i="56"/>
  <c r="C30" i="56"/>
  <c r="B11" i="56"/>
  <c r="D18" i="60"/>
  <c r="D29" i="56"/>
  <c r="I29" i="38"/>
  <c r="B24" i="56"/>
  <c r="F31" i="56"/>
  <c r="F11" i="56"/>
  <c r="B12" i="56"/>
  <c r="D10" i="60"/>
  <c r="E21" i="56"/>
  <c r="I10" i="38"/>
  <c r="I33" i="38"/>
  <c r="D33" i="56"/>
  <c r="I8" i="46"/>
  <c r="N8" i="46"/>
  <c r="I35" i="38"/>
  <c r="C18" i="56"/>
  <c r="E32" i="56"/>
  <c r="F25" i="56"/>
  <c r="D6" i="60"/>
  <c r="E29" i="56"/>
  <c r="E84" i="54"/>
  <c r="C8" i="46"/>
  <c r="M8" i="46" s="1"/>
  <c r="C36" i="56"/>
  <c r="B10" i="56"/>
  <c r="E11" i="56"/>
  <c r="F10" i="60"/>
  <c r="D16" i="38"/>
  <c r="B30" i="56"/>
  <c r="B27" i="56"/>
  <c r="E8" i="56"/>
  <c r="B36" i="56"/>
  <c r="B8" i="46"/>
  <c r="L8" i="46" s="1"/>
  <c r="D84" i="54"/>
  <c r="E22" i="56"/>
  <c r="B8" i="56"/>
  <c r="E30" i="56"/>
  <c r="D8" i="56"/>
  <c r="I8" i="38"/>
  <c r="D24" i="60"/>
  <c r="D18" i="56"/>
  <c r="I18" i="38"/>
  <c r="E9" i="56"/>
  <c r="B20" i="56"/>
  <c r="I32" i="38"/>
  <c r="B17" i="56"/>
  <c r="F26" i="38"/>
  <c r="F27" i="56"/>
  <c r="B7" i="56"/>
  <c r="E23" i="60"/>
  <c r="E16" i="38"/>
  <c r="E17" i="56"/>
  <c r="B33" i="56"/>
  <c r="D14" i="56"/>
  <c r="I14" i="38"/>
  <c r="C33" i="56"/>
  <c r="C12" i="56"/>
  <c r="H26" i="38"/>
  <c r="H27" i="56"/>
  <c r="H26" i="56" s="1"/>
  <c r="D19" i="60"/>
  <c r="B21" i="56"/>
  <c r="F8" i="60"/>
  <c r="F6" i="60"/>
  <c r="F25" i="60"/>
  <c r="B31" i="56"/>
  <c r="B28" i="56"/>
  <c r="C31" i="56"/>
  <c r="C35" i="56"/>
  <c r="C14" i="56"/>
  <c r="E12" i="56"/>
  <c r="D11" i="56"/>
  <c r="I11" i="38"/>
  <c r="E14" i="56"/>
  <c r="G26" i="38"/>
  <c r="G27" i="56"/>
  <c r="G26" i="56" s="1"/>
  <c r="C27" i="56"/>
  <c r="C7" i="56"/>
  <c r="D18" i="46"/>
  <c r="B18" i="46"/>
  <c r="L18" i="46" s="1"/>
  <c r="G18" i="46"/>
  <c r="Q18" i="46" s="1"/>
  <c r="C6" i="38" l="1"/>
  <c r="C6" i="54" s="1"/>
  <c r="G17" i="56"/>
  <c r="G16" i="56" s="1"/>
  <c r="G5" i="56" s="1"/>
  <c r="G16" i="38"/>
  <c r="E16" i="56"/>
  <c r="B23" i="46"/>
  <c r="L23" i="46" s="1"/>
  <c r="E23" i="46"/>
  <c r="O23" i="46" s="1"/>
  <c r="F23" i="46"/>
  <c r="P23" i="46" s="1"/>
  <c r="N23" i="46"/>
  <c r="C21" i="46"/>
  <c r="M21" i="46" s="1"/>
  <c r="AD50" i="34"/>
  <c r="E21" i="46"/>
  <c r="O21" i="46" s="1"/>
  <c r="C45" i="50"/>
  <c r="F26" i="56"/>
  <c r="D16" i="56"/>
  <c r="B50" i="34"/>
  <c r="C16" i="38"/>
  <c r="C7" i="54" s="1"/>
  <c r="D6" i="56"/>
  <c r="C26" i="38"/>
  <c r="C8" i="54" s="1"/>
  <c r="F21" i="46"/>
  <c r="P21" i="46" s="1"/>
  <c r="E45" i="50"/>
  <c r="D21" i="46"/>
  <c r="Z33" i="34"/>
  <c r="H17" i="60"/>
  <c r="H20" i="60" s="1"/>
  <c r="F17" i="56"/>
  <c r="F16" i="56" s="1"/>
  <c r="F16" i="38"/>
  <c r="I17" i="38"/>
  <c r="I16" i="38" s="1"/>
  <c r="B9" i="56"/>
  <c r="D12" i="60"/>
  <c r="B15" i="56"/>
  <c r="G5" i="46"/>
  <c r="Q5" i="46" s="1"/>
  <c r="G7" i="54"/>
  <c r="C17" i="60"/>
  <c r="C13" i="56"/>
  <c r="F8" i="54"/>
  <c r="F6" i="46"/>
  <c r="P6" i="46" s="1"/>
  <c r="E10" i="60"/>
  <c r="B25" i="56"/>
  <c r="E8" i="60"/>
  <c r="C28" i="56"/>
  <c r="B6" i="60"/>
  <c r="F24" i="60"/>
  <c r="B13" i="56"/>
  <c r="F19" i="60"/>
  <c r="D25" i="60"/>
  <c r="D26" i="60" s="1"/>
  <c r="G6" i="54"/>
  <c r="G4" i="46"/>
  <c r="E17" i="60"/>
  <c r="E18" i="60"/>
  <c r="E6" i="60"/>
  <c r="N13" i="34"/>
  <c r="N33" i="34"/>
  <c r="I26" i="38"/>
  <c r="C32" i="56"/>
  <c r="G8" i="54"/>
  <c r="G6" i="46"/>
  <c r="Q6" i="46" s="1"/>
  <c r="C20" i="56"/>
  <c r="V23" i="34"/>
  <c r="G23" i="60"/>
  <c r="G26" i="60" s="1"/>
  <c r="E12" i="60"/>
  <c r="F12" i="60"/>
  <c r="F13" i="60" s="1"/>
  <c r="C34" i="56"/>
  <c r="B12" i="60"/>
  <c r="C24" i="56"/>
  <c r="B29" i="56"/>
  <c r="E6" i="54"/>
  <c r="E4" i="46"/>
  <c r="E6" i="46"/>
  <c r="O6" i="46" s="1"/>
  <c r="E8" i="54"/>
  <c r="D6" i="46"/>
  <c r="D8" i="54"/>
  <c r="F18" i="60"/>
  <c r="N4" i="46"/>
  <c r="B19" i="56"/>
  <c r="B32" i="56"/>
  <c r="V33" i="34"/>
  <c r="G17" i="60"/>
  <c r="G20" i="60" s="1"/>
  <c r="B23" i="56"/>
  <c r="B22" i="56"/>
  <c r="C19" i="60"/>
  <c r="C19" i="56"/>
  <c r="H8" i="54"/>
  <c r="H6" i="46"/>
  <c r="R6" i="46" s="1"/>
  <c r="E5" i="46"/>
  <c r="O5" i="46" s="1"/>
  <c r="E7" i="54"/>
  <c r="D8" i="60"/>
  <c r="C29" i="56"/>
  <c r="B8" i="60"/>
  <c r="D5" i="46"/>
  <c r="D7" i="54"/>
  <c r="C21" i="56"/>
  <c r="E25" i="60"/>
  <c r="B18" i="56"/>
  <c r="B17" i="60"/>
  <c r="Z13" i="34"/>
  <c r="V13" i="34"/>
  <c r="C9" i="56"/>
  <c r="E6" i="56"/>
  <c r="E26" i="56"/>
  <c r="J33" i="34"/>
  <c r="H17" i="56"/>
  <c r="H16" i="56" s="1"/>
  <c r="H5" i="56" s="1"/>
  <c r="H16" i="38"/>
  <c r="J13" i="34"/>
  <c r="B34" i="56"/>
  <c r="B19" i="60"/>
  <c r="D20" i="60"/>
  <c r="B25" i="60"/>
  <c r="N23" i="34"/>
  <c r="B6" i="38"/>
  <c r="R33" i="34"/>
  <c r="F17" i="60"/>
  <c r="B16" i="38"/>
  <c r="B26" i="38"/>
  <c r="C8" i="56"/>
  <c r="J23" i="34"/>
  <c r="E24" i="60"/>
  <c r="H4" i="46"/>
  <c r="H6" i="54"/>
  <c r="C12" i="60"/>
  <c r="F7" i="56"/>
  <c r="F6" i="56" s="1"/>
  <c r="F6" i="38"/>
  <c r="I7" i="38"/>
  <c r="I6" i="38" s="1"/>
  <c r="C25" i="56"/>
  <c r="C15" i="56"/>
  <c r="D26" i="56"/>
  <c r="C6" i="60"/>
  <c r="C18" i="46"/>
  <c r="M18" i="46" s="1"/>
  <c r="N18" i="46"/>
  <c r="H18" i="46"/>
  <c r="R18" i="46" s="1"/>
  <c r="C4" i="46" l="1"/>
  <c r="M4" i="46" s="1"/>
  <c r="C6" i="46"/>
  <c r="M6" i="46" s="1"/>
  <c r="F5" i="56"/>
  <c r="C26" i="56"/>
  <c r="B6" i="56"/>
  <c r="B18" i="60"/>
  <c r="B20" i="60" s="1"/>
  <c r="F13" i="34"/>
  <c r="I23" i="46"/>
  <c r="C6" i="56"/>
  <c r="B45" i="50"/>
  <c r="C16" i="56"/>
  <c r="C5" i="46"/>
  <c r="M5" i="46" s="1"/>
  <c r="I21" i="46"/>
  <c r="N21" i="46"/>
  <c r="E26" i="60"/>
  <c r="B26" i="56"/>
  <c r="B16" i="56"/>
  <c r="E38" i="46"/>
  <c r="G39" i="52"/>
  <c r="K39" i="52" s="1"/>
  <c r="O45" i="50"/>
  <c r="Q39" i="52" s="1"/>
  <c r="I45" i="50"/>
  <c r="D5" i="56"/>
  <c r="M45" i="50"/>
  <c r="O39" i="52" s="1"/>
  <c r="C38" i="46"/>
  <c r="E39" i="52"/>
  <c r="H5" i="46"/>
  <c r="R5" i="46" s="1"/>
  <c r="H7" i="54"/>
  <c r="AD33" i="34"/>
  <c r="C10" i="60"/>
  <c r="C25" i="60"/>
  <c r="B33" i="34"/>
  <c r="F33" i="34"/>
  <c r="B10" i="60"/>
  <c r="B13" i="60" s="1"/>
  <c r="R23" i="34"/>
  <c r="C23" i="60"/>
  <c r="C24" i="60"/>
  <c r="F6" i="54"/>
  <c r="F4" i="46"/>
  <c r="B5" i="46"/>
  <c r="L5" i="46" s="1"/>
  <c r="B7" i="54"/>
  <c r="B6" i="54"/>
  <c r="B4" i="46"/>
  <c r="E5" i="56"/>
  <c r="I6" i="46"/>
  <c r="N6" i="46"/>
  <c r="B23" i="60"/>
  <c r="B24" i="60"/>
  <c r="D13" i="60"/>
  <c r="R4" i="46"/>
  <c r="B6" i="46"/>
  <c r="L6" i="46" s="1"/>
  <c r="B8" i="54"/>
  <c r="F20" i="60"/>
  <c r="Z23" i="34"/>
  <c r="H23" i="60"/>
  <c r="H26" i="60" s="1"/>
  <c r="F23" i="34"/>
  <c r="N5" i="46"/>
  <c r="B23" i="34"/>
  <c r="D7" i="46"/>
  <c r="E13" i="60"/>
  <c r="G7" i="46"/>
  <c r="Q4" i="46"/>
  <c r="F23" i="60"/>
  <c r="F26" i="60" s="1"/>
  <c r="C18" i="60"/>
  <c r="C20" i="60" s="1"/>
  <c r="R13" i="34"/>
  <c r="C8" i="60"/>
  <c r="E7" i="46"/>
  <c r="O4" i="46"/>
  <c r="E20" i="60"/>
  <c r="F5" i="46"/>
  <c r="P5" i="46" s="1"/>
  <c r="F7" i="54"/>
  <c r="B13" i="34"/>
  <c r="I18" i="46"/>
  <c r="C7" i="46" l="1"/>
  <c r="M7" i="46" s="1"/>
  <c r="H7" i="46"/>
  <c r="R7" i="46" s="1"/>
  <c r="B5" i="56"/>
  <c r="C5" i="56"/>
  <c r="M38" i="46"/>
  <c r="O38" i="46"/>
  <c r="I38" i="46"/>
  <c r="C13" i="60"/>
  <c r="B38" i="46"/>
  <c r="D39" i="52"/>
  <c r="L45" i="50"/>
  <c r="N39" i="52" s="1"/>
  <c r="F7" i="46"/>
  <c r="P4" i="46"/>
  <c r="I4" i="46"/>
  <c r="AD23" i="34"/>
  <c r="E9" i="46"/>
  <c r="O7" i="46"/>
  <c r="G9" i="46"/>
  <c r="Q7" i="46"/>
  <c r="I5" i="46"/>
  <c r="AD13" i="34"/>
  <c r="B26" i="60"/>
  <c r="C26" i="60"/>
  <c r="D9" i="46"/>
  <c r="N7" i="46"/>
  <c r="B7" i="46"/>
  <c r="L4" i="46"/>
  <c r="C9" i="46" l="1"/>
  <c r="M9" i="46" s="1"/>
  <c r="I7" i="46"/>
  <c r="H9" i="46"/>
  <c r="R9" i="46" s="1"/>
  <c r="L38" i="46"/>
  <c r="D49" i="46"/>
  <c r="L7" i="46"/>
  <c r="B9" i="46"/>
  <c r="N9" i="46"/>
  <c r="O9" i="46"/>
  <c r="Q9" i="46"/>
  <c r="F9" i="46"/>
  <c r="P7" i="46"/>
  <c r="L33" i="34" l="1"/>
  <c r="F49" i="46"/>
  <c r="G49" i="46"/>
  <c r="N49" i="46"/>
  <c r="L9" i="46"/>
  <c r="P9" i="46"/>
  <c r="I9" i="46"/>
  <c r="W33" i="34"/>
  <c r="X43" i="34"/>
  <c r="X23" i="34"/>
  <c r="K43" i="34"/>
  <c r="K50" i="34"/>
  <c r="X13" i="34"/>
  <c r="X50" i="34"/>
  <c r="K33" i="34"/>
  <c r="K13" i="34"/>
  <c r="X33" i="34"/>
  <c r="K23" i="34"/>
  <c r="L50" i="34"/>
  <c r="L43" i="34"/>
  <c r="W50" i="34"/>
  <c r="W23" i="34"/>
  <c r="W13" i="34"/>
  <c r="W43" i="34"/>
  <c r="L23" i="34" l="1"/>
  <c r="L13" i="34"/>
  <c r="L11" i="34" s="1"/>
  <c r="D29" i="50"/>
  <c r="H48" i="46"/>
  <c r="H49" i="46"/>
  <c r="Q49" i="46"/>
  <c r="B49" i="46"/>
  <c r="P49" i="46"/>
  <c r="E49" i="46"/>
  <c r="C49" i="46"/>
  <c r="O13" i="34"/>
  <c r="O43" i="34"/>
  <c r="P23" i="34"/>
  <c r="P33" i="34"/>
  <c r="O23" i="34"/>
  <c r="O33" i="34"/>
  <c r="P43" i="34"/>
  <c r="O50" i="34"/>
  <c r="P13" i="34"/>
  <c r="P50" i="34"/>
  <c r="AE50" i="34"/>
  <c r="G15" i="50"/>
  <c r="D24" i="50"/>
  <c r="AA23" i="34"/>
  <c r="AA50" i="34"/>
  <c r="AA13" i="34"/>
  <c r="M23" i="34"/>
  <c r="G25" i="50"/>
  <c r="G33" i="50"/>
  <c r="AB33" i="34"/>
  <c r="AB23" i="34"/>
  <c r="G33" i="34"/>
  <c r="G13" i="34"/>
  <c r="G42" i="50"/>
  <c r="Y13" i="34"/>
  <c r="G17" i="50"/>
  <c r="D31" i="50"/>
  <c r="H50" i="34"/>
  <c r="H33" i="34"/>
  <c r="D26" i="54"/>
  <c r="D34" i="50"/>
  <c r="AA33" i="34"/>
  <c r="AA43" i="34"/>
  <c r="G11" i="50"/>
  <c r="G30" i="50"/>
  <c r="G28" i="50"/>
  <c r="G10" i="50"/>
  <c r="G34" i="50"/>
  <c r="G13" i="50"/>
  <c r="D21" i="50"/>
  <c r="G26" i="54"/>
  <c r="D11" i="50"/>
  <c r="D14" i="50"/>
  <c r="W12" i="34"/>
  <c r="W11" i="34"/>
  <c r="Y33" i="34"/>
  <c r="D25" i="50"/>
  <c r="G23" i="34"/>
  <c r="G50" i="34"/>
  <c r="G23" i="50"/>
  <c r="G21" i="50"/>
  <c r="G31" i="50"/>
  <c r="D15" i="50"/>
  <c r="H13" i="34"/>
  <c r="G22" i="50"/>
  <c r="D30" i="50"/>
  <c r="G32" i="50"/>
  <c r="D23" i="50"/>
  <c r="M13" i="34"/>
  <c r="D20" i="50"/>
  <c r="AB50" i="34"/>
  <c r="D33" i="50"/>
  <c r="G12" i="50"/>
  <c r="G27" i="50"/>
  <c r="D22" i="50"/>
  <c r="G27" i="54"/>
  <c r="D7" i="50"/>
  <c r="T7" i="56" s="1"/>
  <c r="K12" i="34"/>
  <c r="K11" i="34"/>
  <c r="M33" i="34"/>
  <c r="AB43" i="34"/>
  <c r="M50" i="34"/>
  <c r="D44" i="50"/>
  <c r="D9" i="50"/>
  <c r="D28" i="50"/>
  <c r="D12" i="50"/>
  <c r="G24" i="50"/>
  <c r="G43" i="34"/>
  <c r="G8" i="50"/>
  <c r="G29" i="50"/>
  <c r="G7" i="50"/>
  <c r="W7" i="56" s="1"/>
  <c r="Y23" i="34"/>
  <c r="Y50" i="34"/>
  <c r="G44" i="50"/>
  <c r="G35" i="50"/>
  <c r="D13" i="50"/>
  <c r="H23" i="34"/>
  <c r="H43" i="34"/>
  <c r="G18" i="50"/>
  <c r="D8" i="50"/>
  <c r="D17" i="50"/>
  <c r="X12" i="34"/>
  <c r="X11" i="34"/>
  <c r="D32" i="50"/>
  <c r="D27" i="50"/>
  <c r="AB13" i="34"/>
  <c r="D27" i="54"/>
  <c r="D42" i="50"/>
  <c r="D10" i="50"/>
  <c r="G20" i="50"/>
  <c r="D35" i="50"/>
  <c r="G14" i="50"/>
  <c r="D19" i="50"/>
  <c r="G9" i="50"/>
  <c r="G19" i="50"/>
  <c r="D18" i="50"/>
  <c r="L12" i="34" l="1"/>
  <c r="R48" i="46"/>
  <c r="L49" i="46"/>
  <c r="M49" i="46"/>
  <c r="R49" i="46"/>
  <c r="O49" i="46"/>
  <c r="I49" i="46"/>
  <c r="E21" i="50"/>
  <c r="E27" i="54"/>
  <c r="D33" i="34"/>
  <c r="Q13" i="34"/>
  <c r="S33" i="34"/>
  <c r="E18" i="50"/>
  <c r="E29" i="50"/>
  <c r="E14" i="50"/>
  <c r="D13" i="34"/>
  <c r="O11" i="34"/>
  <c r="O12" i="34"/>
  <c r="Q33" i="34"/>
  <c r="E28" i="50"/>
  <c r="T43" i="34"/>
  <c r="E17" i="50"/>
  <c r="E24" i="50"/>
  <c r="P12" i="34"/>
  <c r="P11" i="34"/>
  <c r="E42" i="50"/>
  <c r="E13" i="50"/>
  <c r="E33" i="50"/>
  <c r="C23" i="34"/>
  <c r="C43" i="34"/>
  <c r="D50" i="34"/>
  <c r="E27" i="50"/>
  <c r="E22" i="50"/>
  <c r="T23" i="34"/>
  <c r="E12" i="50"/>
  <c r="E31" i="50"/>
  <c r="S13" i="34"/>
  <c r="AE13" i="34" s="1"/>
  <c r="S23" i="34"/>
  <c r="S43" i="34"/>
  <c r="E15" i="50"/>
  <c r="D43" i="34"/>
  <c r="D23" i="34"/>
  <c r="E20" i="50"/>
  <c r="E30" i="50"/>
  <c r="E10" i="50"/>
  <c r="E9" i="50"/>
  <c r="Q23" i="34"/>
  <c r="E32" i="50"/>
  <c r="E23" i="50"/>
  <c r="C33" i="34"/>
  <c r="E26" i="54"/>
  <c r="E34" i="50"/>
  <c r="E11" i="50"/>
  <c r="E8" i="50"/>
  <c r="T50" i="34"/>
  <c r="AF50" i="34"/>
  <c r="S50" i="34"/>
  <c r="C13" i="34"/>
  <c r="C50" i="34"/>
  <c r="E44" i="50"/>
  <c r="Q50" i="34"/>
  <c r="E19" i="50"/>
  <c r="T13" i="34"/>
  <c r="T33" i="34"/>
  <c r="E25" i="50"/>
  <c r="E7" i="50"/>
  <c r="U7" i="56" s="1"/>
  <c r="E35" i="50"/>
  <c r="T19" i="56"/>
  <c r="L19" i="56" s="1"/>
  <c r="N19" i="50"/>
  <c r="T10" i="56"/>
  <c r="L10" i="56" s="1"/>
  <c r="N10" i="50"/>
  <c r="G10" i="54"/>
  <c r="T17" i="56"/>
  <c r="D16" i="50"/>
  <c r="N17" i="50"/>
  <c r="H31" i="50"/>
  <c r="H11" i="50"/>
  <c r="G37" i="46"/>
  <c r="G43" i="50"/>
  <c r="I38" i="52"/>
  <c r="I37" i="52" s="1"/>
  <c r="G13" i="54" s="1"/>
  <c r="Q44" i="50"/>
  <c r="S38" i="52" s="1"/>
  <c r="S37" i="52" s="1"/>
  <c r="D11" i="54"/>
  <c r="D6" i="50"/>
  <c r="N7" i="50"/>
  <c r="W23" i="56"/>
  <c r="O23" i="56" s="1"/>
  <c r="Q23" i="50"/>
  <c r="I5" i="52"/>
  <c r="W28" i="56"/>
  <c r="O28" i="56" s="1"/>
  <c r="Q28" i="50"/>
  <c r="H28" i="50"/>
  <c r="C24" i="50"/>
  <c r="T18" i="56"/>
  <c r="L18" i="56" s="1"/>
  <c r="N18" i="50"/>
  <c r="H23" i="50"/>
  <c r="F12" i="52"/>
  <c r="T35" i="56"/>
  <c r="L35" i="56" s="1"/>
  <c r="N35" i="50"/>
  <c r="T32" i="56"/>
  <c r="L32" i="56" s="1"/>
  <c r="F9" i="52"/>
  <c r="N32" i="50"/>
  <c r="G6" i="50"/>
  <c r="Q7" i="50"/>
  <c r="W8" i="56"/>
  <c r="O8" i="56" s="1"/>
  <c r="Q8" i="50"/>
  <c r="W24" i="56"/>
  <c r="O24" i="56" s="1"/>
  <c r="Q24" i="50"/>
  <c r="T9" i="56"/>
  <c r="L9" i="56" s="1"/>
  <c r="N9" i="50"/>
  <c r="C33" i="50"/>
  <c r="W12" i="56"/>
  <c r="O12" i="56" s="1"/>
  <c r="Q12" i="50"/>
  <c r="T20" i="56"/>
  <c r="L20" i="56" s="1"/>
  <c r="N20" i="50"/>
  <c r="H9" i="50"/>
  <c r="H13" i="50"/>
  <c r="H18" i="50"/>
  <c r="H12" i="50"/>
  <c r="T30" i="56"/>
  <c r="L30" i="56" s="1"/>
  <c r="F7" i="52"/>
  <c r="N30" i="50"/>
  <c r="C19" i="50"/>
  <c r="C22" i="50"/>
  <c r="G11" i="54"/>
  <c r="G28" i="54"/>
  <c r="T21" i="56"/>
  <c r="L21" i="56" s="1"/>
  <c r="N21" i="50"/>
  <c r="H42" i="50"/>
  <c r="H27" i="50"/>
  <c r="D28" i="54"/>
  <c r="G16" i="50"/>
  <c r="W17" i="56"/>
  <c r="Q17" i="50"/>
  <c r="C13" i="50"/>
  <c r="C29" i="50"/>
  <c r="H27" i="54"/>
  <c r="C9" i="50"/>
  <c r="C34" i="50"/>
  <c r="W18" i="56"/>
  <c r="O18" i="56" s="1"/>
  <c r="Q18" i="50"/>
  <c r="T13" i="56"/>
  <c r="L13" i="56" s="1"/>
  <c r="N13" i="50"/>
  <c r="C8" i="50"/>
  <c r="D43" i="50"/>
  <c r="D37" i="46"/>
  <c r="F38" i="52"/>
  <c r="N44" i="50"/>
  <c r="P38" i="52" s="1"/>
  <c r="P37" i="52" s="1"/>
  <c r="T33" i="56"/>
  <c r="L33" i="56" s="1"/>
  <c r="F10" i="52"/>
  <c r="N33" i="50"/>
  <c r="C27" i="54"/>
  <c r="T14" i="56"/>
  <c r="L14" i="56" s="1"/>
  <c r="N14" i="50"/>
  <c r="C7" i="50"/>
  <c r="S7" i="56" s="1"/>
  <c r="AC13" i="34"/>
  <c r="H17" i="50"/>
  <c r="C12" i="50"/>
  <c r="D35" i="46"/>
  <c r="T36" i="56"/>
  <c r="L36" i="56" s="1"/>
  <c r="N42" i="50"/>
  <c r="D26" i="50"/>
  <c r="F4" i="52"/>
  <c r="T27" i="56"/>
  <c r="N27" i="50"/>
  <c r="H35" i="50"/>
  <c r="C35" i="50"/>
  <c r="C18" i="50"/>
  <c r="C14" i="50"/>
  <c r="H26" i="54"/>
  <c r="T29" i="56"/>
  <c r="L29" i="56" s="1"/>
  <c r="F6" i="52"/>
  <c r="N29" i="50"/>
  <c r="I9" i="52"/>
  <c r="W32" i="56"/>
  <c r="O32" i="56" s="1"/>
  <c r="Q32" i="50"/>
  <c r="C44" i="50"/>
  <c r="I50" i="34"/>
  <c r="C21" i="50"/>
  <c r="T11" i="56"/>
  <c r="L11" i="56" s="1"/>
  <c r="N11" i="50"/>
  <c r="W34" i="56"/>
  <c r="O34" i="56" s="1"/>
  <c r="I11" i="52"/>
  <c r="Q34" i="50"/>
  <c r="I7" i="52"/>
  <c r="W30" i="56"/>
  <c r="O30" i="56" s="1"/>
  <c r="Q30" i="50"/>
  <c r="H30" i="50"/>
  <c r="H20" i="50"/>
  <c r="T34" i="56"/>
  <c r="L34" i="56" s="1"/>
  <c r="F11" i="52"/>
  <c r="N34" i="50"/>
  <c r="H11" i="34"/>
  <c r="H12" i="34"/>
  <c r="W36" i="56"/>
  <c r="O36" i="56" s="1"/>
  <c r="G35" i="46"/>
  <c r="Q42" i="50"/>
  <c r="I13" i="34"/>
  <c r="I33" i="34"/>
  <c r="G12" i="34"/>
  <c r="G11" i="34"/>
  <c r="I10" i="52"/>
  <c r="W33" i="56"/>
  <c r="O33" i="56" s="1"/>
  <c r="Q33" i="50"/>
  <c r="H34" i="50"/>
  <c r="H32" i="50"/>
  <c r="W15" i="56"/>
  <c r="O15" i="56" s="1"/>
  <c r="Q15" i="50"/>
  <c r="C20" i="50"/>
  <c r="W19" i="56"/>
  <c r="O19" i="56" s="1"/>
  <c r="Q19" i="50"/>
  <c r="W9" i="56"/>
  <c r="O9" i="56" s="1"/>
  <c r="Q9" i="50"/>
  <c r="H24" i="50"/>
  <c r="W14" i="56"/>
  <c r="O14" i="56" s="1"/>
  <c r="Q14" i="50"/>
  <c r="I6" i="52"/>
  <c r="W29" i="56"/>
  <c r="O29" i="56" s="1"/>
  <c r="Q29" i="50"/>
  <c r="C42" i="50"/>
  <c r="H33" i="50"/>
  <c r="H10" i="50"/>
  <c r="H25" i="50"/>
  <c r="W31" i="56"/>
  <c r="O31" i="56" s="1"/>
  <c r="I8" i="52"/>
  <c r="Q31" i="50"/>
  <c r="C25" i="50"/>
  <c r="I23" i="34"/>
  <c r="W20" i="56"/>
  <c r="O20" i="56" s="1"/>
  <c r="Q20" i="50"/>
  <c r="H29" i="50"/>
  <c r="H15" i="50"/>
  <c r="H22" i="50"/>
  <c r="H21" i="50"/>
  <c r="T8" i="56"/>
  <c r="L8" i="56" s="1"/>
  <c r="N8" i="50"/>
  <c r="D10" i="54"/>
  <c r="W35" i="56"/>
  <c r="O35" i="56" s="1"/>
  <c r="I12" i="52"/>
  <c r="Q35" i="50"/>
  <c r="C28" i="50"/>
  <c r="C11" i="50"/>
  <c r="C30" i="50"/>
  <c r="T12" i="56"/>
  <c r="L12" i="56" s="1"/>
  <c r="N12" i="50"/>
  <c r="F5" i="52"/>
  <c r="T28" i="56"/>
  <c r="L28" i="56" s="1"/>
  <c r="N28" i="50"/>
  <c r="T22" i="56"/>
  <c r="L22" i="56" s="1"/>
  <c r="N22" i="50"/>
  <c r="G26" i="50"/>
  <c r="I4" i="52"/>
  <c r="W27" i="56"/>
  <c r="Q27" i="50"/>
  <c r="T23" i="56"/>
  <c r="L23" i="56" s="1"/>
  <c r="N23" i="50"/>
  <c r="W22" i="56"/>
  <c r="O22" i="56" s="1"/>
  <c r="Q22" i="50"/>
  <c r="T15" i="56"/>
  <c r="L15" i="56" s="1"/>
  <c r="N15" i="50"/>
  <c r="W21" i="56"/>
  <c r="O21" i="56" s="1"/>
  <c r="Q21" i="50"/>
  <c r="C23" i="50"/>
  <c r="C17" i="50"/>
  <c r="T25" i="56"/>
  <c r="L25" i="56" s="1"/>
  <c r="N25" i="50"/>
  <c r="W13" i="56"/>
  <c r="O13" i="56" s="1"/>
  <c r="Q13" i="50"/>
  <c r="W10" i="56"/>
  <c r="O10" i="56" s="1"/>
  <c r="Q10" i="50"/>
  <c r="W11" i="56"/>
  <c r="O11" i="56" s="1"/>
  <c r="Q11" i="50"/>
  <c r="H19" i="50"/>
  <c r="H14" i="50"/>
  <c r="AA11" i="34"/>
  <c r="AA12" i="34"/>
  <c r="AC33" i="34"/>
  <c r="C26" i="54"/>
  <c r="F8" i="52"/>
  <c r="T31" i="56"/>
  <c r="L31" i="56" s="1"/>
  <c r="N31" i="50"/>
  <c r="C31" i="50"/>
  <c r="C27" i="50"/>
  <c r="AB12" i="34"/>
  <c r="AB11" i="34"/>
  <c r="W25" i="56"/>
  <c r="O25" i="56" s="1"/>
  <c r="Q25" i="50"/>
  <c r="H7" i="50"/>
  <c r="X7" i="56" s="1"/>
  <c r="AC50" i="34"/>
  <c r="H44" i="50"/>
  <c r="AC23" i="34"/>
  <c r="H8" i="50"/>
  <c r="T24" i="56"/>
  <c r="L24" i="56" s="1"/>
  <c r="N24" i="50"/>
  <c r="C10" i="50"/>
  <c r="C32" i="50"/>
  <c r="C15" i="50"/>
  <c r="AF13" i="34" l="1"/>
  <c r="AF23" i="34"/>
  <c r="S12" i="52"/>
  <c r="G48" i="46"/>
  <c r="AF43" i="34"/>
  <c r="E37" i="46"/>
  <c r="O44" i="50"/>
  <c r="Q38" i="52" s="1"/>
  <c r="Q37" i="52" s="1"/>
  <c r="E43" i="50"/>
  <c r="G38" i="52"/>
  <c r="G37" i="52" s="1"/>
  <c r="E13" i="54" s="1"/>
  <c r="E13" i="34"/>
  <c r="F24" i="50"/>
  <c r="I24" i="50" s="1"/>
  <c r="F26" i="54"/>
  <c r="B31" i="50"/>
  <c r="U32" i="56"/>
  <c r="M32" i="56" s="1"/>
  <c r="O32" i="50"/>
  <c r="G9" i="52"/>
  <c r="U30" i="56"/>
  <c r="M30" i="56" s="1"/>
  <c r="O30" i="50"/>
  <c r="G7" i="52"/>
  <c r="U15" i="56"/>
  <c r="M15" i="56" s="1"/>
  <c r="O15" i="50"/>
  <c r="B22" i="50"/>
  <c r="F7" i="50"/>
  <c r="V7" i="56" s="1"/>
  <c r="E35" i="46"/>
  <c r="O42" i="50"/>
  <c r="U36" i="56"/>
  <c r="M36" i="56" s="1"/>
  <c r="P11" i="52"/>
  <c r="O25" i="50"/>
  <c r="U25" i="56"/>
  <c r="M25" i="56" s="1"/>
  <c r="B7" i="50"/>
  <c r="R7" i="56" s="1"/>
  <c r="B18" i="50"/>
  <c r="F25" i="50"/>
  <c r="F18" i="50"/>
  <c r="F14" i="50"/>
  <c r="I14" i="50" s="1"/>
  <c r="O8" i="50"/>
  <c r="U8" i="56"/>
  <c r="M8" i="56" s="1"/>
  <c r="U11" i="56"/>
  <c r="M11" i="56" s="1"/>
  <c r="O11" i="50"/>
  <c r="F23" i="50"/>
  <c r="O9" i="50"/>
  <c r="U9" i="56"/>
  <c r="M9" i="56" s="1"/>
  <c r="B29" i="50"/>
  <c r="F22" i="50"/>
  <c r="F17" i="50"/>
  <c r="U12" i="56"/>
  <c r="M12" i="56" s="1"/>
  <c r="O12" i="50"/>
  <c r="B26" i="54"/>
  <c r="B42" i="50"/>
  <c r="O18" i="50"/>
  <c r="U18" i="56"/>
  <c r="M18" i="56" s="1"/>
  <c r="B23" i="50"/>
  <c r="B33" i="50"/>
  <c r="S12" i="34"/>
  <c r="U33" i="34"/>
  <c r="S11" i="34"/>
  <c r="AE33" i="34"/>
  <c r="F15" i="50"/>
  <c r="I15" i="50" s="1"/>
  <c r="F11" i="50"/>
  <c r="B25" i="50"/>
  <c r="F19" i="50"/>
  <c r="I19" i="50" s="1"/>
  <c r="F44" i="50"/>
  <c r="I44" i="50" s="1"/>
  <c r="U50" i="34"/>
  <c r="AG50" i="34"/>
  <c r="E10" i="54"/>
  <c r="B30" i="50"/>
  <c r="G12" i="52"/>
  <c r="O35" i="50"/>
  <c r="U35" i="56"/>
  <c r="M35" i="56" s="1"/>
  <c r="O7" i="50"/>
  <c r="E6" i="50"/>
  <c r="T11" i="34"/>
  <c r="T12" i="34"/>
  <c r="AF33" i="34"/>
  <c r="U19" i="56"/>
  <c r="M19" i="56" s="1"/>
  <c r="O19" i="50"/>
  <c r="B13" i="50"/>
  <c r="B44" i="50"/>
  <c r="E50" i="34"/>
  <c r="B8" i="50"/>
  <c r="B20" i="50"/>
  <c r="B10" i="50"/>
  <c r="F28" i="50"/>
  <c r="I28" i="50" s="1"/>
  <c r="F27" i="54"/>
  <c r="G11" i="52"/>
  <c r="U34" i="56"/>
  <c r="M34" i="56" s="1"/>
  <c r="O34" i="50"/>
  <c r="C11" i="34"/>
  <c r="E33" i="34"/>
  <c r="C12" i="34"/>
  <c r="F12" i="50"/>
  <c r="I12" i="50" s="1"/>
  <c r="F10" i="50"/>
  <c r="B34" i="50"/>
  <c r="B12" i="50"/>
  <c r="B11" i="50"/>
  <c r="B24" i="50"/>
  <c r="F42" i="50"/>
  <c r="F20" i="50"/>
  <c r="I20" i="50" s="1"/>
  <c r="F32" i="50"/>
  <c r="I32" i="50" s="1"/>
  <c r="F35" i="50"/>
  <c r="E11" i="54"/>
  <c r="G6" i="52"/>
  <c r="O29" i="50"/>
  <c r="U29" i="56"/>
  <c r="M29" i="56" s="1"/>
  <c r="B35" i="50"/>
  <c r="B14" i="50"/>
  <c r="B9" i="50"/>
  <c r="B21" i="50"/>
  <c r="F9" i="50"/>
  <c r="F29" i="50"/>
  <c r="F13" i="50"/>
  <c r="D11" i="34"/>
  <c r="D12" i="34"/>
  <c r="B28" i="50"/>
  <c r="F21" i="50"/>
  <c r="B27" i="54"/>
  <c r="B15" i="50"/>
  <c r="B27" i="50"/>
  <c r="B19" i="50"/>
  <c r="U23" i="34"/>
  <c r="AE23" i="34"/>
  <c r="G8" i="52"/>
  <c r="U31" i="56"/>
  <c r="M31" i="56" s="1"/>
  <c r="O31" i="50"/>
  <c r="U27" i="56"/>
  <c r="G4" i="52"/>
  <c r="O27" i="50"/>
  <c r="E26" i="50"/>
  <c r="B17" i="50"/>
  <c r="U33" i="56"/>
  <c r="M33" i="56" s="1"/>
  <c r="G10" i="52"/>
  <c r="O33" i="50"/>
  <c r="U24" i="56"/>
  <c r="M24" i="56" s="1"/>
  <c r="O24" i="50"/>
  <c r="O28" i="50"/>
  <c r="G5" i="52"/>
  <c r="U28" i="56"/>
  <c r="M28" i="56" s="1"/>
  <c r="F27" i="50"/>
  <c r="I27" i="50" s="1"/>
  <c r="F30" i="50"/>
  <c r="I30" i="50" s="1"/>
  <c r="S7" i="52"/>
  <c r="P6" i="52"/>
  <c r="F34" i="50"/>
  <c r="I34" i="50" s="1"/>
  <c r="E28" i="54"/>
  <c r="U23" i="56"/>
  <c r="M23" i="56" s="1"/>
  <c r="O23" i="50"/>
  <c r="O10" i="50"/>
  <c r="U10" i="56"/>
  <c r="M10" i="56" s="1"/>
  <c r="O20" i="50"/>
  <c r="U20" i="56"/>
  <c r="M20" i="56" s="1"/>
  <c r="F31" i="50"/>
  <c r="AE43" i="34"/>
  <c r="F8" i="50"/>
  <c r="U13" i="34"/>
  <c r="U22" i="56"/>
  <c r="M22" i="56" s="1"/>
  <c r="O22" i="50"/>
  <c r="E23" i="34"/>
  <c r="F33" i="50"/>
  <c r="U13" i="56"/>
  <c r="M13" i="56" s="1"/>
  <c r="O13" i="50"/>
  <c r="E16" i="50"/>
  <c r="O17" i="50"/>
  <c r="U17" i="56"/>
  <c r="U14" i="56"/>
  <c r="M14" i="56" s="1"/>
  <c r="O14" i="50"/>
  <c r="B32" i="50"/>
  <c r="U21" i="56"/>
  <c r="M21" i="56" s="1"/>
  <c r="O21" i="50"/>
  <c r="F37" i="52"/>
  <c r="S31" i="56"/>
  <c r="K31" i="56" s="1"/>
  <c r="E8" i="52"/>
  <c r="M31" i="50"/>
  <c r="X15" i="56"/>
  <c r="P15" i="56" s="1"/>
  <c r="R15" i="50"/>
  <c r="M42" i="50"/>
  <c r="S36" i="56"/>
  <c r="K36" i="56" s="1"/>
  <c r="C35" i="46"/>
  <c r="M21" i="50"/>
  <c r="S21" i="56"/>
  <c r="K21" i="56" s="1"/>
  <c r="X12" i="56"/>
  <c r="P12" i="56" s="1"/>
  <c r="R12" i="50"/>
  <c r="E9" i="52"/>
  <c r="M32" i="50"/>
  <c r="S32" i="56"/>
  <c r="K32" i="56" s="1"/>
  <c r="H6" i="50"/>
  <c r="R7" i="50"/>
  <c r="E5" i="52"/>
  <c r="M28" i="50"/>
  <c r="S28" i="56"/>
  <c r="K28" i="56" s="1"/>
  <c r="X10" i="56"/>
  <c r="P10" i="56" s="1"/>
  <c r="R10" i="50"/>
  <c r="X34" i="56"/>
  <c r="P34" i="56" s="1"/>
  <c r="J11" i="52"/>
  <c r="R34" i="50"/>
  <c r="M13" i="50"/>
  <c r="S13" i="56"/>
  <c r="K13" i="56" s="1"/>
  <c r="Q35" i="46"/>
  <c r="S11" i="52"/>
  <c r="M18" i="50"/>
  <c r="S18" i="56"/>
  <c r="K18" i="56" s="1"/>
  <c r="P4" i="52"/>
  <c r="D33" i="46"/>
  <c r="D38" i="54"/>
  <c r="N26" i="50"/>
  <c r="M7" i="50"/>
  <c r="C6" i="50"/>
  <c r="N37" i="46"/>
  <c r="M29" i="50"/>
  <c r="E6" i="52"/>
  <c r="S29" i="56"/>
  <c r="K29" i="56" s="1"/>
  <c r="H26" i="50"/>
  <c r="X27" i="56"/>
  <c r="J4" i="52"/>
  <c r="R27" i="50"/>
  <c r="M19" i="50"/>
  <c r="S19" i="56"/>
  <c r="K19" i="56" s="1"/>
  <c r="X18" i="56"/>
  <c r="P18" i="56" s="1"/>
  <c r="R18" i="50"/>
  <c r="X9" i="56"/>
  <c r="P9" i="56" s="1"/>
  <c r="R9" i="50"/>
  <c r="G31" i="46"/>
  <c r="G36" i="54"/>
  <c r="Q6" i="50"/>
  <c r="P12" i="52"/>
  <c r="S5" i="52"/>
  <c r="G40" i="54"/>
  <c r="W44" i="56"/>
  <c r="O44" i="56" s="1"/>
  <c r="Q43" i="50"/>
  <c r="H11" i="54"/>
  <c r="X19" i="56"/>
  <c r="P19" i="56" s="1"/>
  <c r="R19" i="50"/>
  <c r="X21" i="56"/>
  <c r="P21" i="56" s="1"/>
  <c r="R21" i="50"/>
  <c r="C43" i="50"/>
  <c r="E38" i="52"/>
  <c r="E37" i="52" s="1"/>
  <c r="C37" i="46"/>
  <c r="M44" i="50"/>
  <c r="O38" i="52" s="1"/>
  <c r="O37" i="52" s="1"/>
  <c r="M35" i="50"/>
  <c r="E12" i="52"/>
  <c r="S35" i="56"/>
  <c r="K35" i="56" s="1"/>
  <c r="L27" i="56"/>
  <c r="L26" i="56" s="1"/>
  <c r="T26" i="56"/>
  <c r="S9" i="56"/>
  <c r="K9" i="56" s="1"/>
  <c r="M9" i="50"/>
  <c r="G37" i="54"/>
  <c r="G32" i="46"/>
  <c r="Q32" i="46" s="1"/>
  <c r="Q16" i="50"/>
  <c r="X36" i="56"/>
  <c r="P36" i="56" s="1"/>
  <c r="H35" i="46"/>
  <c r="R42" i="50"/>
  <c r="X13" i="56"/>
  <c r="P13" i="56" s="1"/>
  <c r="R13" i="50"/>
  <c r="D31" i="46"/>
  <c r="D36" i="54"/>
  <c r="N6" i="50"/>
  <c r="H10" i="54"/>
  <c r="M23" i="50"/>
  <c r="S23" i="56"/>
  <c r="K23" i="56" s="1"/>
  <c r="G33" i="46"/>
  <c r="Q33" i="46" s="1"/>
  <c r="G38" i="54"/>
  <c r="Q26" i="50"/>
  <c r="M30" i="50"/>
  <c r="E7" i="52"/>
  <c r="S30" i="56"/>
  <c r="K30" i="56" s="1"/>
  <c r="S6" i="52"/>
  <c r="X24" i="56"/>
  <c r="P24" i="56" s="1"/>
  <c r="R24" i="50"/>
  <c r="C11" i="54"/>
  <c r="X20" i="56"/>
  <c r="P20" i="56" s="1"/>
  <c r="R20" i="50"/>
  <c r="S14" i="56"/>
  <c r="K14" i="56" s="1"/>
  <c r="M14" i="50"/>
  <c r="J12" i="52"/>
  <c r="X35" i="56"/>
  <c r="P35" i="56" s="1"/>
  <c r="R35" i="50"/>
  <c r="H16" i="50"/>
  <c r="X17" i="56"/>
  <c r="R17" i="50"/>
  <c r="P10" i="52"/>
  <c r="S8" i="56"/>
  <c r="K8" i="56" s="1"/>
  <c r="M8" i="50"/>
  <c r="M33" i="50"/>
  <c r="E10" i="52"/>
  <c r="S33" i="56"/>
  <c r="K33" i="56" s="1"/>
  <c r="X28" i="56"/>
  <c r="P28" i="56" s="1"/>
  <c r="J5" i="52"/>
  <c r="R28" i="50"/>
  <c r="X31" i="56"/>
  <c r="P31" i="56" s="1"/>
  <c r="J8" i="52"/>
  <c r="R31" i="50"/>
  <c r="T16" i="56"/>
  <c r="L17" i="56"/>
  <c r="L16" i="56" s="1"/>
  <c r="X8" i="56"/>
  <c r="P8" i="56" s="1"/>
  <c r="R8" i="50"/>
  <c r="H37" i="46"/>
  <c r="H43" i="50"/>
  <c r="J38" i="52"/>
  <c r="J37" i="52" s="1"/>
  <c r="H13" i="54" s="1"/>
  <c r="R44" i="50"/>
  <c r="T38" i="52" s="1"/>
  <c r="T37" i="52" s="1"/>
  <c r="C28" i="54"/>
  <c r="X14" i="56"/>
  <c r="P14" i="56" s="1"/>
  <c r="R14" i="50"/>
  <c r="C16" i="50"/>
  <c r="M17" i="50"/>
  <c r="S17" i="56"/>
  <c r="S4" i="52"/>
  <c r="P5" i="52"/>
  <c r="X22" i="56"/>
  <c r="P22" i="56" s="1"/>
  <c r="R22" i="50"/>
  <c r="X29" i="56"/>
  <c r="P29" i="56" s="1"/>
  <c r="J6" i="52"/>
  <c r="R29" i="50"/>
  <c r="S10" i="52"/>
  <c r="S15" i="56"/>
  <c r="K15" i="56" s="1"/>
  <c r="M15" i="50"/>
  <c r="M10" i="50"/>
  <c r="S10" i="56"/>
  <c r="K10" i="56" s="1"/>
  <c r="M27" i="50"/>
  <c r="C26" i="50"/>
  <c r="E4" i="52"/>
  <c r="S27" i="56"/>
  <c r="P8" i="52"/>
  <c r="O27" i="56"/>
  <c r="O26" i="56" s="1"/>
  <c r="W26" i="56"/>
  <c r="M11" i="50"/>
  <c r="S11" i="56"/>
  <c r="K11" i="56" s="1"/>
  <c r="S25" i="56"/>
  <c r="K25" i="56" s="1"/>
  <c r="M25" i="50"/>
  <c r="S8" i="52"/>
  <c r="X25" i="56"/>
  <c r="P25" i="56" s="1"/>
  <c r="R25" i="50"/>
  <c r="J10" i="52"/>
  <c r="X33" i="56"/>
  <c r="P33" i="56" s="1"/>
  <c r="R33" i="50"/>
  <c r="S20" i="56"/>
  <c r="K20" i="56" s="1"/>
  <c r="M20" i="50"/>
  <c r="X32" i="56"/>
  <c r="P32" i="56" s="1"/>
  <c r="J9" i="52"/>
  <c r="R32" i="50"/>
  <c r="C10" i="54"/>
  <c r="X30" i="56"/>
  <c r="P30" i="56" s="1"/>
  <c r="J7" i="52"/>
  <c r="R30" i="50"/>
  <c r="S9" i="52"/>
  <c r="H28" i="54"/>
  <c r="N35" i="46"/>
  <c r="S12" i="56"/>
  <c r="K12" i="56" s="1"/>
  <c r="M12" i="50"/>
  <c r="T44" i="56"/>
  <c r="L44" i="56" s="1"/>
  <c r="D40" i="54"/>
  <c r="N43" i="50"/>
  <c r="M34" i="50"/>
  <c r="S34" i="56"/>
  <c r="K34" i="56" s="1"/>
  <c r="E11" i="52"/>
  <c r="O17" i="56"/>
  <c r="O16" i="56" s="1"/>
  <c r="W16" i="56"/>
  <c r="S22" i="56"/>
  <c r="K22" i="56" s="1"/>
  <c r="M22" i="50"/>
  <c r="P7" i="52"/>
  <c r="O7" i="56"/>
  <c r="O6" i="56" s="1"/>
  <c r="W6" i="56"/>
  <c r="P9" i="52"/>
  <c r="X23" i="56"/>
  <c r="P23" i="56" s="1"/>
  <c r="R23" i="50"/>
  <c r="S24" i="56"/>
  <c r="K24" i="56" s="1"/>
  <c r="M24" i="50"/>
  <c r="L7" i="56"/>
  <c r="L6" i="56" s="1"/>
  <c r="T6" i="56"/>
  <c r="Q37" i="46"/>
  <c r="X11" i="56"/>
  <c r="P11" i="56" s="1"/>
  <c r="R11" i="50"/>
  <c r="D32" i="46"/>
  <c r="D37" i="54"/>
  <c r="N16" i="50"/>
  <c r="AG13" i="34" l="1"/>
  <c r="AE11" i="34"/>
  <c r="AF12" i="34"/>
  <c r="AE12" i="34"/>
  <c r="Q4" i="52"/>
  <c r="AG23" i="34"/>
  <c r="O5" i="56"/>
  <c r="O12" i="52"/>
  <c r="Q48" i="46"/>
  <c r="AF11" i="34"/>
  <c r="W5" i="56"/>
  <c r="T5" i="52"/>
  <c r="B48" i="46"/>
  <c r="M17" i="56"/>
  <c r="M16" i="56" s="1"/>
  <c r="U16" i="56"/>
  <c r="P33" i="50"/>
  <c r="H10" i="52"/>
  <c r="K10" i="52" s="1"/>
  <c r="V33" i="56"/>
  <c r="N33" i="56" s="1"/>
  <c r="U26" i="56"/>
  <c r="M27" i="56"/>
  <c r="M26" i="56" s="1"/>
  <c r="L19" i="50"/>
  <c r="R19" i="56"/>
  <c r="J19" i="56" s="1"/>
  <c r="R28" i="56"/>
  <c r="J28" i="56" s="1"/>
  <c r="L28" i="50"/>
  <c r="D5" i="52"/>
  <c r="B10" i="54"/>
  <c r="R14" i="56"/>
  <c r="J14" i="56" s="1"/>
  <c r="L14" i="50"/>
  <c r="V35" i="56"/>
  <c r="N35" i="56" s="1"/>
  <c r="P35" i="50"/>
  <c r="H12" i="52"/>
  <c r="K12" i="52" s="1"/>
  <c r="F35" i="46"/>
  <c r="I35" i="46" s="1"/>
  <c r="P42" i="50"/>
  <c r="V36" i="56"/>
  <c r="N36" i="56" s="1"/>
  <c r="B11" i="54"/>
  <c r="L10" i="50"/>
  <c r="R10" i="56"/>
  <c r="J10" i="56" s="1"/>
  <c r="L13" i="50"/>
  <c r="R13" i="56"/>
  <c r="J13" i="56" s="1"/>
  <c r="F10" i="54"/>
  <c r="R30" i="56"/>
  <c r="J30" i="56" s="1"/>
  <c r="D7" i="52"/>
  <c r="L30" i="50"/>
  <c r="V15" i="56"/>
  <c r="N15" i="56" s="1"/>
  <c r="P15" i="50"/>
  <c r="F11" i="54"/>
  <c r="L33" i="50"/>
  <c r="D10" i="52"/>
  <c r="R33" i="56"/>
  <c r="J33" i="56" s="1"/>
  <c r="B35" i="46"/>
  <c r="R36" i="56"/>
  <c r="J36" i="56" s="1"/>
  <c r="L42" i="50"/>
  <c r="P22" i="50"/>
  <c r="V22" i="56"/>
  <c r="N22" i="56" s="1"/>
  <c r="V23" i="56"/>
  <c r="N23" i="56" s="1"/>
  <c r="P23" i="50"/>
  <c r="I23" i="50"/>
  <c r="B6" i="50"/>
  <c r="L7" i="50"/>
  <c r="F6" i="50"/>
  <c r="P7" i="50"/>
  <c r="O37" i="46"/>
  <c r="I35" i="50"/>
  <c r="T7" i="52"/>
  <c r="I22" i="50"/>
  <c r="I7" i="50"/>
  <c r="V8" i="56"/>
  <c r="N8" i="56" s="1"/>
  <c r="P8" i="50"/>
  <c r="I8" i="50"/>
  <c r="H8" i="52"/>
  <c r="K8" i="52" s="1"/>
  <c r="V31" i="56"/>
  <c r="N31" i="56" s="1"/>
  <c r="P31" i="50"/>
  <c r="I31" i="50"/>
  <c r="V30" i="56"/>
  <c r="N30" i="56" s="1"/>
  <c r="P30" i="50"/>
  <c r="H7" i="52"/>
  <c r="K7" i="52" s="1"/>
  <c r="E38" i="54"/>
  <c r="O26" i="50"/>
  <c r="E33" i="46"/>
  <c r="O33" i="46" s="1"/>
  <c r="Q8" i="52"/>
  <c r="D4" i="52"/>
  <c r="L27" i="50"/>
  <c r="R27" i="56"/>
  <c r="B26" i="50"/>
  <c r="V29" i="56"/>
  <c r="N29" i="56" s="1"/>
  <c r="H6" i="52"/>
  <c r="K6" i="52" s="1"/>
  <c r="P29" i="50"/>
  <c r="I29" i="50"/>
  <c r="L21" i="50"/>
  <c r="R21" i="56"/>
  <c r="J21" i="56" s="1"/>
  <c r="Q6" i="52"/>
  <c r="V20" i="56"/>
  <c r="N20" i="56" s="1"/>
  <c r="P20" i="50"/>
  <c r="R11" i="56"/>
  <c r="J11" i="56" s="1"/>
  <c r="L11" i="50"/>
  <c r="D11" i="52"/>
  <c r="L34" i="50"/>
  <c r="R34" i="56"/>
  <c r="J34" i="56" s="1"/>
  <c r="V12" i="56"/>
  <c r="N12" i="56" s="1"/>
  <c r="P12" i="50"/>
  <c r="P28" i="50"/>
  <c r="H5" i="52"/>
  <c r="K5" i="52" s="1"/>
  <c r="V28" i="56"/>
  <c r="N28" i="56" s="1"/>
  <c r="M7" i="56"/>
  <c r="M6" i="56" s="1"/>
  <c r="U6" i="56"/>
  <c r="Q12" i="52"/>
  <c r="L25" i="50"/>
  <c r="R25" i="56"/>
  <c r="J25" i="56" s="1"/>
  <c r="AG33" i="34"/>
  <c r="L23" i="50"/>
  <c r="R23" i="56"/>
  <c r="J23" i="56" s="1"/>
  <c r="L29" i="50"/>
  <c r="R29" i="56"/>
  <c r="J29" i="56" s="1"/>
  <c r="D6" i="52"/>
  <c r="I33" i="50"/>
  <c r="R31" i="56"/>
  <c r="J31" i="56" s="1"/>
  <c r="L31" i="50"/>
  <c r="D8" i="52"/>
  <c r="V24" i="56"/>
  <c r="N24" i="56" s="1"/>
  <c r="P24" i="50"/>
  <c r="U44" i="56"/>
  <c r="M44" i="56" s="1"/>
  <c r="O43" i="50"/>
  <c r="E40" i="54"/>
  <c r="D9" i="52"/>
  <c r="R32" i="56"/>
  <c r="J32" i="56" s="1"/>
  <c r="L32" i="50"/>
  <c r="O16" i="50"/>
  <c r="E32" i="46"/>
  <c r="O32" i="46" s="1"/>
  <c r="E37" i="54"/>
  <c r="V34" i="56"/>
  <c r="N34" i="56" s="1"/>
  <c r="H11" i="52"/>
  <c r="K11" i="52" s="1"/>
  <c r="P34" i="50"/>
  <c r="Q5" i="52"/>
  <c r="P21" i="50"/>
  <c r="V21" i="56"/>
  <c r="N21" i="56" s="1"/>
  <c r="V9" i="56"/>
  <c r="N9" i="56" s="1"/>
  <c r="P9" i="50"/>
  <c r="I9" i="50"/>
  <c r="L9" i="50"/>
  <c r="R9" i="56"/>
  <c r="J9" i="56" s="1"/>
  <c r="H9" i="52"/>
  <c r="K9" i="52" s="1"/>
  <c r="V32" i="56"/>
  <c r="N32" i="56" s="1"/>
  <c r="P32" i="50"/>
  <c r="R12" i="56"/>
  <c r="J12" i="56" s="1"/>
  <c r="L12" i="50"/>
  <c r="V10" i="56"/>
  <c r="N10" i="56" s="1"/>
  <c r="P10" i="50"/>
  <c r="Q11" i="52"/>
  <c r="L20" i="50"/>
  <c r="R20" i="56"/>
  <c r="J20" i="56" s="1"/>
  <c r="E36" i="54"/>
  <c r="O6" i="50"/>
  <c r="E31" i="46"/>
  <c r="V19" i="56"/>
  <c r="N19" i="56" s="1"/>
  <c r="P19" i="50"/>
  <c r="P11" i="50"/>
  <c r="V11" i="56"/>
  <c r="N11" i="56" s="1"/>
  <c r="I11" i="50"/>
  <c r="P17" i="50"/>
  <c r="V17" i="56"/>
  <c r="F16" i="50"/>
  <c r="I17" i="50"/>
  <c r="V14" i="56"/>
  <c r="N14" i="56" s="1"/>
  <c r="P14" i="50"/>
  <c r="V18" i="56"/>
  <c r="N18" i="56" s="1"/>
  <c r="P18" i="50"/>
  <c r="I18" i="50"/>
  <c r="R18" i="56"/>
  <c r="J18" i="56" s="1"/>
  <c r="L18" i="50"/>
  <c r="O35" i="46"/>
  <c r="Q9" i="52"/>
  <c r="I21" i="50"/>
  <c r="I10" i="50"/>
  <c r="H4" i="52"/>
  <c r="K4" i="52" s="1"/>
  <c r="P27" i="50"/>
  <c r="F26" i="50"/>
  <c r="V27" i="56"/>
  <c r="Q10" i="52"/>
  <c r="L17" i="50"/>
  <c r="B16" i="50"/>
  <c r="R17" i="56"/>
  <c r="R15" i="56"/>
  <c r="J15" i="56" s="1"/>
  <c r="L15" i="50"/>
  <c r="P13" i="50"/>
  <c r="V13" i="56"/>
  <c r="N13" i="56" s="1"/>
  <c r="R35" i="56"/>
  <c r="J35" i="56" s="1"/>
  <c r="D12" i="52"/>
  <c r="L35" i="50"/>
  <c r="R24" i="56"/>
  <c r="J24" i="56" s="1"/>
  <c r="L24" i="50"/>
  <c r="L8" i="50"/>
  <c r="R8" i="56"/>
  <c r="J8" i="56" s="1"/>
  <c r="D38" i="52"/>
  <c r="D37" i="52" s="1"/>
  <c r="L44" i="50"/>
  <c r="N38" i="52" s="1"/>
  <c r="N37" i="52" s="1"/>
  <c r="B37" i="46"/>
  <c r="B43" i="50"/>
  <c r="P44" i="50"/>
  <c r="R38" i="52" s="1"/>
  <c r="R37" i="52" s="1"/>
  <c r="H38" i="52"/>
  <c r="H37" i="52" s="1"/>
  <c r="F13" i="54" s="1"/>
  <c r="F43" i="50"/>
  <c r="F37" i="46"/>
  <c r="I37" i="46" s="1"/>
  <c r="B28" i="54"/>
  <c r="P25" i="50"/>
  <c r="V25" i="56"/>
  <c r="N25" i="56" s="1"/>
  <c r="I25" i="50"/>
  <c r="I13" i="50"/>
  <c r="I42" i="50"/>
  <c r="R22" i="56"/>
  <c r="J22" i="56" s="1"/>
  <c r="L22" i="50"/>
  <c r="Q7" i="52"/>
  <c r="F28" i="54"/>
  <c r="T9" i="52"/>
  <c r="O4" i="52"/>
  <c r="T6" i="52"/>
  <c r="K17" i="56"/>
  <c r="K16" i="56" s="1"/>
  <c r="S16" i="56"/>
  <c r="H37" i="54"/>
  <c r="H32" i="46"/>
  <c r="R32" i="46" s="1"/>
  <c r="R16" i="50"/>
  <c r="M43" i="50"/>
  <c r="S44" i="56"/>
  <c r="K44" i="56" s="1"/>
  <c r="C40" i="54"/>
  <c r="G45" i="46"/>
  <c r="G34" i="46"/>
  <c r="Q31" i="46"/>
  <c r="T4" i="52"/>
  <c r="S6" i="56"/>
  <c r="K7" i="56"/>
  <c r="K6" i="56" s="1"/>
  <c r="T11" i="52"/>
  <c r="M35" i="46"/>
  <c r="O8" i="52"/>
  <c r="N32" i="46"/>
  <c r="I43" i="50"/>
  <c r="T10" i="52"/>
  <c r="M16" i="50"/>
  <c r="C37" i="54"/>
  <c r="C32" i="46"/>
  <c r="M32" i="46" s="1"/>
  <c r="H40" i="54"/>
  <c r="X44" i="56"/>
  <c r="P44" i="56" s="1"/>
  <c r="R43" i="50"/>
  <c r="D34" i="46"/>
  <c r="N31" i="46"/>
  <c r="C13" i="54"/>
  <c r="X26" i="56"/>
  <c r="P27" i="56"/>
  <c r="P26" i="56" s="1"/>
  <c r="D45" i="46"/>
  <c r="X6" i="56"/>
  <c r="P7" i="56"/>
  <c r="P6" i="56" s="1"/>
  <c r="T5" i="56"/>
  <c r="C38" i="54"/>
  <c r="C33" i="46"/>
  <c r="M33" i="46" s="1"/>
  <c r="M26" i="50"/>
  <c r="R37" i="46"/>
  <c r="T8" i="52"/>
  <c r="O10" i="52"/>
  <c r="X16" i="56"/>
  <c r="P17" i="56"/>
  <c r="P16" i="56" s="1"/>
  <c r="T12" i="52"/>
  <c r="R35" i="46"/>
  <c r="H33" i="46"/>
  <c r="R33" i="46" s="1"/>
  <c r="H38" i="54"/>
  <c r="R26" i="50"/>
  <c r="N33" i="46"/>
  <c r="O5" i="52"/>
  <c r="H31" i="46"/>
  <c r="H36" i="54"/>
  <c r="R6" i="50"/>
  <c r="L5" i="56"/>
  <c r="O11" i="52"/>
  <c r="K27" i="56"/>
  <c r="K26" i="56" s="1"/>
  <c r="S26" i="56"/>
  <c r="O7" i="52"/>
  <c r="M37" i="46"/>
  <c r="O6" i="52"/>
  <c r="C36" i="54"/>
  <c r="C31" i="46"/>
  <c r="M6" i="50"/>
  <c r="O9" i="52"/>
  <c r="D13" i="54"/>
  <c r="X5" i="56" l="1"/>
  <c r="K38" i="52"/>
  <c r="U5" i="56"/>
  <c r="R9" i="52"/>
  <c r="L48" i="46"/>
  <c r="N6" i="52"/>
  <c r="R5" i="52"/>
  <c r="E48" i="46"/>
  <c r="D48" i="46"/>
  <c r="F48" i="46"/>
  <c r="C48" i="46"/>
  <c r="N9" i="52"/>
  <c r="N12" i="52"/>
  <c r="R6" i="52"/>
  <c r="R12" i="52"/>
  <c r="F37" i="54"/>
  <c r="F32" i="46"/>
  <c r="P16" i="50"/>
  <c r="I16" i="50"/>
  <c r="N11" i="52"/>
  <c r="I6" i="50"/>
  <c r="N7" i="56"/>
  <c r="N6" i="56" s="1"/>
  <c r="V6" i="56"/>
  <c r="B31" i="46"/>
  <c r="L6" i="50"/>
  <c r="B36" i="54"/>
  <c r="N7" i="52"/>
  <c r="N5" i="52"/>
  <c r="K37" i="52"/>
  <c r="K5" i="56"/>
  <c r="V44" i="56"/>
  <c r="N44" i="56" s="1"/>
  <c r="F40" i="54"/>
  <c r="P43" i="50"/>
  <c r="L43" i="50"/>
  <c r="R44" i="56"/>
  <c r="J44" i="56" s="1"/>
  <c r="B40" i="54"/>
  <c r="D51" i="52"/>
  <c r="N51" i="52" s="1"/>
  <c r="D47" i="52"/>
  <c r="N47" i="52" s="1"/>
  <c r="B13" i="54"/>
  <c r="D45" i="52"/>
  <c r="D50" i="52"/>
  <c r="D43" i="52"/>
  <c r="D48" i="52"/>
  <c r="D49" i="52"/>
  <c r="D46" i="52"/>
  <c r="N46" i="52" s="1"/>
  <c r="D44" i="52"/>
  <c r="N44" i="52" s="1"/>
  <c r="R4" i="52"/>
  <c r="V16" i="56"/>
  <c r="N17" i="56"/>
  <c r="N16" i="56" s="1"/>
  <c r="R11" i="52"/>
  <c r="N8" i="52"/>
  <c r="M5" i="56"/>
  <c r="B33" i="46"/>
  <c r="L33" i="46" s="1"/>
  <c r="L26" i="50"/>
  <c r="B38" i="54"/>
  <c r="R8" i="52"/>
  <c r="F31" i="46"/>
  <c r="I31" i="46" s="1"/>
  <c r="F36" i="54"/>
  <c r="P6" i="50"/>
  <c r="P35" i="46"/>
  <c r="R10" i="52"/>
  <c r="B37" i="54"/>
  <c r="B32" i="46"/>
  <c r="L32" i="46" s="1"/>
  <c r="L16" i="50"/>
  <c r="E45" i="46"/>
  <c r="N10" i="52"/>
  <c r="F33" i="46"/>
  <c r="P33" i="46" s="1"/>
  <c r="F38" i="54"/>
  <c r="P26" i="50"/>
  <c r="L37" i="46"/>
  <c r="J27" i="56"/>
  <c r="J26" i="56" s="1"/>
  <c r="R26" i="56"/>
  <c r="P5" i="56"/>
  <c r="P37" i="46"/>
  <c r="J17" i="56"/>
  <c r="J16" i="56" s="1"/>
  <c r="R16" i="56"/>
  <c r="V26" i="56"/>
  <c r="N27" i="56"/>
  <c r="N26" i="56" s="1"/>
  <c r="E34" i="46"/>
  <c r="O31" i="46"/>
  <c r="N4" i="52"/>
  <c r="R7" i="52"/>
  <c r="I26" i="50"/>
  <c r="R6" i="56"/>
  <c r="J7" i="56"/>
  <c r="J6" i="56" s="1"/>
  <c r="L35" i="46"/>
  <c r="H45" i="46"/>
  <c r="C45" i="46"/>
  <c r="G36" i="46"/>
  <c r="Q34" i="46"/>
  <c r="Q36" i="46" s="1"/>
  <c r="H34" i="46"/>
  <c r="R31" i="46"/>
  <c r="D36" i="46"/>
  <c r="N34" i="46"/>
  <c r="N36" i="46" s="1"/>
  <c r="S5" i="56"/>
  <c r="Q45" i="46"/>
  <c r="C34" i="46"/>
  <c r="M31" i="46"/>
  <c r="N45" i="46"/>
  <c r="N62" i="52" l="1"/>
  <c r="N79" i="52" s="1"/>
  <c r="D55" i="52"/>
  <c r="D72" i="52" s="1"/>
  <c r="I33" i="46"/>
  <c r="J5" i="56"/>
  <c r="P48" i="46"/>
  <c r="D58" i="52"/>
  <c r="D75" i="52" s="1"/>
  <c r="M48" i="46"/>
  <c r="D57" i="52"/>
  <c r="D74" i="52" s="1"/>
  <c r="V5" i="56"/>
  <c r="I48" i="46"/>
  <c r="N48" i="46"/>
  <c r="O48" i="46"/>
  <c r="D62" i="52"/>
  <c r="D79" i="52" s="1"/>
  <c r="N45" i="52"/>
  <c r="N56" i="52" s="1"/>
  <c r="N73" i="52" s="1"/>
  <c r="B34" i="46"/>
  <c r="L31" i="46"/>
  <c r="D59" i="52"/>
  <c r="D76" i="52" s="1"/>
  <c r="N48" i="52"/>
  <c r="N59" i="52" s="1"/>
  <c r="N76" i="52" s="1"/>
  <c r="N57" i="52"/>
  <c r="N74" i="52" s="1"/>
  <c r="D61" i="52"/>
  <c r="D78" i="52" s="1"/>
  <c r="N50" i="52"/>
  <c r="N61" i="52" s="1"/>
  <c r="N78" i="52" s="1"/>
  <c r="F45" i="46"/>
  <c r="P32" i="46"/>
  <c r="I32" i="46"/>
  <c r="N49" i="52"/>
  <c r="N60" i="52" s="1"/>
  <c r="N77" i="52" s="1"/>
  <c r="D60" i="52"/>
  <c r="D77" i="52" s="1"/>
  <c r="F34" i="46"/>
  <c r="P31" i="46"/>
  <c r="R5" i="56"/>
  <c r="E36" i="46"/>
  <c r="O34" i="46"/>
  <c r="O36" i="46" s="1"/>
  <c r="D56" i="52"/>
  <c r="D73" i="52" s="1"/>
  <c r="M3" i="17"/>
  <c r="B45" i="46"/>
  <c r="O45" i="46"/>
  <c r="N55" i="52"/>
  <c r="N72" i="52" s="1"/>
  <c r="N43" i="52"/>
  <c r="D54" i="52"/>
  <c r="D71" i="52" s="1"/>
  <c r="D42" i="52"/>
  <c r="E45" i="52" s="1"/>
  <c r="N58" i="52"/>
  <c r="N75" i="52" s="1"/>
  <c r="N5" i="56"/>
  <c r="R45" i="46"/>
  <c r="M45" i="46"/>
  <c r="M34" i="46"/>
  <c r="M36" i="46" s="1"/>
  <c r="C36" i="46"/>
  <c r="H36" i="46"/>
  <c r="R34" i="46"/>
  <c r="R36" i="46" s="1"/>
  <c r="E49" i="52" l="1"/>
  <c r="E48" i="52"/>
  <c r="E59" i="52" s="1"/>
  <c r="E76" i="52" s="1"/>
  <c r="N42" i="52"/>
  <c r="E56" i="52"/>
  <c r="E73" i="52" s="1"/>
  <c r="O45" i="52"/>
  <c r="O56" i="52" s="1"/>
  <c r="O73" i="52" s="1"/>
  <c r="N3" i="17"/>
  <c r="M9" i="17"/>
  <c r="M10" i="17"/>
  <c r="P45" i="46"/>
  <c r="I45" i="46"/>
  <c r="L45" i="46"/>
  <c r="N54" i="52"/>
  <c r="N71" i="52" s="1"/>
  <c r="E44" i="52"/>
  <c r="E50" i="52"/>
  <c r="E47" i="52"/>
  <c r="E46" i="52"/>
  <c r="E51" i="52"/>
  <c r="E43" i="52"/>
  <c r="P34" i="46"/>
  <c r="P36" i="46" s="1"/>
  <c r="F36" i="46"/>
  <c r="I36" i="46" s="1"/>
  <c r="I34" i="46"/>
  <c r="L34" i="46"/>
  <c r="L36" i="46" s="1"/>
  <c r="B36" i="46"/>
  <c r="O48" i="52" l="1"/>
  <c r="O59" i="52" s="1"/>
  <c r="O76" i="52" s="1"/>
  <c r="M11" i="17"/>
  <c r="M2" i="17" s="1"/>
  <c r="O49" i="52"/>
  <c r="O60" i="52" s="1"/>
  <c r="O77" i="52" s="1"/>
  <c r="E60" i="52"/>
  <c r="E77" i="52" s="1"/>
  <c r="O51" i="52"/>
  <c r="O62" i="52" s="1"/>
  <c r="O79" i="52" s="1"/>
  <c r="E62" i="52"/>
  <c r="E79" i="52" s="1"/>
  <c r="E55" i="52"/>
  <c r="E72" i="52" s="1"/>
  <c r="O44" i="52"/>
  <c r="O55" i="52" s="1"/>
  <c r="O72" i="52" s="1"/>
  <c r="E57" i="52"/>
  <c r="E74" i="52" s="1"/>
  <c r="O46" i="52"/>
  <c r="O57" i="52" s="1"/>
  <c r="O74" i="52" s="1"/>
  <c r="O3" i="17"/>
  <c r="N9" i="17"/>
  <c r="N10" i="17"/>
  <c r="E58" i="52"/>
  <c r="E75" i="52" s="1"/>
  <c r="O47" i="52"/>
  <c r="O58" i="52" s="1"/>
  <c r="O75" i="52" s="1"/>
  <c r="E54" i="52"/>
  <c r="E71" i="52" s="1"/>
  <c r="E42" i="52"/>
  <c r="F47" i="52" s="1"/>
  <c r="O43" i="52"/>
  <c r="E61" i="52"/>
  <c r="E78" i="52" s="1"/>
  <c r="O50" i="52"/>
  <c r="O61" i="52" s="1"/>
  <c r="O78" i="52" s="1"/>
  <c r="D28" i="60" l="1"/>
  <c r="N11" i="17"/>
  <c r="N2" i="17" s="1"/>
  <c r="F43" i="52"/>
  <c r="P43" i="52" s="1"/>
  <c r="P54" i="52" s="1"/>
  <c r="P71" i="52" s="1"/>
  <c r="F44" i="52"/>
  <c r="F50" i="52"/>
  <c r="F61" i="52" s="1"/>
  <c r="F78" i="52" s="1"/>
  <c r="O42" i="52"/>
  <c r="O54" i="52"/>
  <c r="O71" i="52" s="1"/>
  <c r="F58" i="52"/>
  <c r="F75" i="52" s="1"/>
  <c r="P47" i="52"/>
  <c r="P58" i="52" s="1"/>
  <c r="P75" i="52" s="1"/>
  <c r="F48" i="52"/>
  <c r="F49" i="52"/>
  <c r="F45" i="52"/>
  <c r="F51" i="52"/>
  <c r="O10" i="17"/>
  <c r="O9" i="17"/>
  <c r="P3" i="17"/>
  <c r="F46" i="52"/>
  <c r="E28" i="60" l="1"/>
  <c r="P50" i="52"/>
  <c r="P61" i="52" s="1"/>
  <c r="P78" i="52" s="1"/>
  <c r="O11" i="17"/>
  <c r="F28" i="60" s="1"/>
  <c r="F55" i="52"/>
  <c r="F72" i="52" s="1"/>
  <c r="P44" i="52"/>
  <c r="P55" i="52" s="1"/>
  <c r="P72" i="52" s="1"/>
  <c r="F54" i="52"/>
  <c r="F71" i="52" s="1"/>
  <c r="P49" i="52"/>
  <c r="P60" i="52" s="1"/>
  <c r="P77" i="52" s="1"/>
  <c r="F60" i="52"/>
  <c r="F77" i="52" s="1"/>
  <c r="P51" i="52"/>
  <c r="P62" i="52" s="1"/>
  <c r="P79" i="52" s="1"/>
  <c r="F62" i="52"/>
  <c r="F79" i="52" s="1"/>
  <c r="P46" i="52"/>
  <c r="P57" i="52" s="1"/>
  <c r="P74" i="52" s="1"/>
  <c r="F57" i="52"/>
  <c r="F74" i="52" s="1"/>
  <c r="F59" i="52"/>
  <c r="F76" i="52" s="1"/>
  <c r="P48" i="52"/>
  <c r="P59" i="52" s="1"/>
  <c r="P76" i="52" s="1"/>
  <c r="P10" i="17"/>
  <c r="P9" i="17"/>
  <c r="Q3" i="17"/>
  <c r="P45" i="52"/>
  <c r="F56" i="52"/>
  <c r="F73" i="52" s="1"/>
  <c r="F42" i="52"/>
  <c r="O2" i="17" l="1"/>
  <c r="P11" i="17"/>
  <c r="P2" i="17" s="1"/>
  <c r="R3" i="17"/>
  <c r="Q9" i="17"/>
  <c r="Q10" i="17"/>
  <c r="G50" i="52"/>
  <c r="G45" i="52"/>
  <c r="G44" i="52"/>
  <c r="G48" i="52"/>
  <c r="G43" i="52"/>
  <c r="G47" i="52"/>
  <c r="G49" i="52"/>
  <c r="P56" i="52"/>
  <c r="P73" i="52" s="1"/>
  <c r="P42" i="52"/>
  <c r="G46" i="52"/>
  <c r="G51" i="52"/>
  <c r="Q11" i="17" l="1"/>
  <c r="H28" i="60" s="1"/>
  <c r="G28" i="60"/>
  <c r="Q46" i="52"/>
  <c r="Q57" i="52" s="1"/>
  <c r="Q74" i="52" s="1"/>
  <c r="G57" i="52"/>
  <c r="G74" i="52" s="1"/>
  <c r="G58" i="52"/>
  <c r="G75" i="52" s="1"/>
  <c r="Q47" i="52"/>
  <c r="Q58" i="52" s="1"/>
  <c r="Q75" i="52" s="1"/>
  <c r="Q45" i="52"/>
  <c r="Q56" i="52" s="1"/>
  <c r="Q73" i="52" s="1"/>
  <c r="G56" i="52"/>
  <c r="G73" i="52" s="1"/>
  <c r="Q50" i="52"/>
  <c r="Q61" i="52" s="1"/>
  <c r="Q78" i="52" s="1"/>
  <c r="G61" i="52"/>
  <c r="G78" i="52" s="1"/>
  <c r="G59" i="52"/>
  <c r="G76" i="52" s="1"/>
  <c r="Q48" i="52"/>
  <c r="Q59" i="52" s="1"/>
  <c r="Q76" i="52" s="1"/>
  <c r="G54" i="52"/>
  <c r="G71" i="52" s="1"/>
  <c r="Q43" i="52"/>
  <c r="G42" i="52"/>
  <c r="H47" i="52" s="1"/>
  <c r="S3" i="17"/>
  <c r="R9" i="17"/>
  <c r="R10" i="17"/>
  <c r="G62" i="52"/>
  <c r="G79" i="52" s="1"/>
  <c r="Q51" i="52"/>
  <c r="Q62" i="52" s="1"/>
  <c r="Q79" i="52" s="1"/>
  <c r="G60" i="52"/>
  <c r="G77" i="52" s="1"/>
  <c r="Q49" i="52"/>
  <c r="Q60" i="52" s="1"/>
  <c r="Q77" i="52" s="1"/>
  <c r="G55" i="52"/>
  <c r="G72" i="52" s="1"/>
  <c r="Q44" i="52"/>
  <c r="Q55" i="52" s="1"/>
  <c r="Q72" i="52" s="1"/>
  <c r="Q2" i="17" l="1"/>
  <c r="H44" i="52"/>
  <c r="H55" i="52" s="1"/>
  <c r="H72" i="52" s="1"/>
  <c r="R47" i="52"/>
  <c r="R58" i="52" s="1"/>
  <c r="R75" i="52" s="1"/>
  <c r="H58" i="52"/>
  <c r="H75" i="52" s="1"/>
  <c r="T3" i="17"/>
  <c r="S9" i="17"/>
  <c r="S10" i="17"/>
  <c r="H45" i="52"/>
  <c r="H49" i="52"/>
  <c r="H51" i="52"/>
  <c r="H50" i="52"/>
  <c r="H43" i="52"/>
  <c r="R44" i="52"/>
  <c r="R55" i="52" s="1"/>
  <c r="R72" i="52" s="1"/>
  <c r="R11" i="17"/>
  <c r="Q42" i="52"/>
  <c r="Q54" i="52"/>
  <c r="Q71" i="52" s="1"/>
  <c r="H48" i="52"/>
  <c r="H46" i="52"/>
  <c r="R51" i="52" l="1"/>
  <c r="R62" i="52" s="1"/>
  <c r="R79" i="52" s="1"/>
  <c r="H62" i="52"/>
  <c r="H79" i="52" s="1"/>
  <c r="S11" i="17"/>
  <c r="H54" i="52"/>
  <c r="H71" i="52" s="1"/>
  <c r="R43" i="52"/>
  <c r="H42" i="52"/>
  <c r="I49" i="52" s="1"/>
  <c r="H60" i="52"/>
  <c r="H77" i="52" s="1"/>
  <c r="R49" i="52"/>
  <c r="R60" i="52" s="1"/>
  <c r="R77" i="52" s="1"/>
  <c r="U3" i="17"/>
  <c r="T10" i="17"/>
  <c r="T9" i="17"/>
  <c r="R46" i="52"/>
  <c r="R57" i="52" s="1"/>
  <c r="R74" i="52" s="1"/>
  <c r="H57" i="52"/>
  <c r="H74" i="52" s="1"/>
  <c r="R2" i="17"/>
  <c r="I28" i="60"/>
  <c r="R50" i="52"/>
  <c r="R61" i="52" s="1"/>
  <c r="R78" i="52" s="1"/>
  <c r="H61" i="52"/>
  <c r="H78" i="52" s="1"/>
  <c r="R45" i="52"/>
  <c r="R56" i="52" s="1"/>
  <c r="R73" i="52" s="1"/>
  <c r="H56" i="52"/>
  <c r="H73" i="52" s="1"/>
  <c r="R48" i="52"/>
  <c r="R59" i="52" s="1"/>
  <c r="R76" i="52" s="1"/>
  <c r="H59" i="52"/>
  <c r="H76" i="52" s="1"/>
  <c r="T11" i="17" l="1"/>
  <c r="J28" i="60"/>
  <c r="S2" i="17"/>
  <c r="V3" i="17"/>
  <c r="U10" i="17"/>
  <c r="U9" i="17"/>
  <c r="I43" i="52"/>
  <c r="I48" i="52"/>
  <c r="I45" i="52"/>
  <c r="I44" i="52"/>
  <c r="I50" i="52"/>
  <c r="I46" i="52"/>
  <c r="I47" i="52"/>
  <c r="I51" i="52"/>
  <c r="S49" i="52"/>
  <c r="S60" i="52" s="1"/>
  <c r="S77" i="52" s="1"/>
  <c r="I60" i="52"/>
  <c r="I77" i="52" s="1"/>
  <c r="R54" i="52"/>
  <c r="R71" i="52" s="1"/>
  <c r="R42" i="52"/>
  <c r="I61" i="52" l="1"/>
  <c r="I78" i="52" s="1"/>
  <c r="S50" i="52"/>
  <c r="S61" i="52" s="1"/>
  <c r="S78" i="52" s="1"/>
  <c r="I59" i="52"/>
  <c r="I76" i="52" s="1"/>
  <c r="S48" i="52"/>
  <c r="S59" i="52" s="1"/>
  <c r="S76" i="52" s="1"/>
  <c r="V10" i="17"/>
  <c r="V9" i="17"/>
  <c r="W3" i="17"/>
  <c r="S51" i="52"/>
  <c r="S62" i="52" s="1"/>
  <c r="S79" i="52" s="1"/>
  <c r="I62" i="52"/>
  <c r="I79" i="52" s="1"/>
  <c r="S43" i="52"/>
  <c r="I42" i="52"/>
  <c r="I54" i="52"/>
  <c r="I71" i="52" s="1"/>
  <c r="S47" i="52"/>
  <c r="S58" i="52" s="1"/>
  <c r="S75" i="52" s="1"/>
  <c r="I58" i="52"/>
  <c r="I75" i="52" s="1"/>
  <c r="I55" i="52"/>
  <c r="I72" i="52" s="1"/>
  <c r="S44" i="52"/>
  <c r="S55" i="52" s="1"/>
  <c r="S72" i="52" s="1"/>
  <c r="U11" i="17"/>
  <c r="I57" i="52"/>
  <c r="I74" i="52" s="1"/>
  <c r="S46" i="52"/>
  <c r="S57" i="52" s="1"/>
  <c r="S74" i="52" s="1"/>
  <c r="S45" i="52"/>
  <c r="S56" i="52" s="1"/>
  <c r="S73" i="52" s="1"/>
  <c r="I56" i="52"/>
  <c r="I73" i="52" s="1"/>
  <c r="K28" i="60"/>
  <c r="T2" i="17"/>
  <c r="V11" i="17" l="1"/>
  <c r="J49" i="52"/>
  <c r="J46" i="52"/>
  <c r="J45" i="52"/>
  <c r="J47" i="52"/>
  <c r="J50" i="52"/>
  <c r="J44" i="52"/>
  <c r="J51" i="52"/>
  <c r="J43" i="52"/>
  <c r="W10" i="17"/>
  <c r="W9" i="17"/>
  <c r="X3" i="17"/>
  <c r="L28" i="60"/>
  <c r="U2" i="17"/>
  <c r="S42" i="52"/>
  <c r="S54" i="52"/>
  <c r="S71" i="52" s="1"/>
  <c r="J48" i="52"/>
  <c r="V2" i="17" l="1"/>
  <c r="M28" i="60"/>
  <c r="X9" i="17"/>
  <c r="X10" i="17"/>
  <c r="Y3" i="17"/>
  <c r="J62" i="52"/>
  <c r="K51" i="52"/>
  <c r="T51" i="52"/>
  <c r="T62" i="52" s="1"/>
  <c r="T79" i="52" s="1"/>
  <c r="W11" i="17"/>
  <c r="J55" i="52"/>
  <c r="T44" i="52"/>
  <c r="T55" i="52" s="1"/>
  <c r="T72" i="52" s="1"/>
  <c r="K44" i="52"/>
  <c r="K45" i="52"/>
  <c r="T45" i="52"/>
  <c r="T56" i="52" s="1"/>
  <c r="T73" i="52" s="1"/>
  <c r="J56" i="52"/>
  <c r="T47" i="52"/>
  <c r="T58" i="52" s="1"/>
  <c r="T75" i="52" s="1"/>
  <c r="J58" i="52"/>
  <c r="K47" i="52"/>
  <c r="J57" i="52"/>
  <c r="T46" i="52"/>
  <c r="T57" i="52" s="1"/>
  <c r="T74" i="52" s="1"/>
  <c r="K46" i="52"/>
  <c r="T48" i="52"/>
  <c r="T59" i="52" s="1"/>
  <c r="T76" i="52" s="1"/>
  <c r="K48" i="52"/>
  <c r="J59" i="52"/>
  <c r="J54" i="52"/>
  <c r="T43" i="52"/>
  <c r="J42" i="52"/>
  <c r="K43" i="52"/>
  <c r="K50" i="52"/>
  <c r="T50" i="52"/>
  <c r="T61" i="52" s="1"/>
  <c r="T78" i="52" s="1"/>
  <c r="J61" i="52"/>
  <c r="J60" i="52"/>
  <c r="T49" i="52"/>
  <c r="T60" i="52" s="1"/>
  <c r="T77" i="52" s="1"/>
  <c r="K49" i="52"/>
  <c r="X11" i="17" l="1"/>
  <c r="J77" i="52"/>
  <c r="K77" i="52" s="1"/>
  <c r="K60" i="52"/>
  <c r="T42" i="52"/>
  <c r="T54" i="52"/>
  <c r="T71" i="52" s="1"/>
  <c r="J73" i="52"/>
  <c r="K73" i="52" s="1"/>
  <c r="K56" i="52"/>
  <c r="N28" i="60"/>
  <c r="W2" i="17"/>
  <c r="Z3" i="17"/>
  <c r="Y10" i="17"/>
  <c r="Y9" i="17"/>
  <c r="K61" i="52"/>
  <c r="J78" i="52"/>
  <c r="K78" i="52" s="1"/>
  <c r="K42" i="52"/>
  <c r="J76" i="52"/>
  <c r="K76" i="52" s="1"/>
  <c r="K59" i="52"/>
  <c r="J75" i="52"/>
  <c r="K75" i="52" s="1"/>
  <c r="K58" i="52"/>
  <c r="K54" i="52"/>
  <c r="J71" i="52"/>
  <c r="K71" i="52" s="1"/>
  <c r="J74" i="52"/>
  <c r="K74" i="52" s="1"/>
  <c r="K57" i="52"/>
  <c r="K55" i="52"/>
  <c r="J72" i="52"/>
  <c r="K72" i="52" s="1"/>
  <c r="J79" i="52"/>
  <c r="K79" i="52" s="1"/>
  <c r="K62" i="52"/>
  <c r="X2" i="17" l="1"/>
  <c r="O28" i="60"/>
  <c r="Z10" i="17"/>
  <c r="AA3" i="17"/>
  <c r="Z9" i="17"/>
  <c r="Y11" i="17"/>
  <c r="D20" i="46"/>
  <c r="Z11" i="17" l="1"/>
  <c r="AA10" i="17"/>
  <c r="AA9" i="17"/>
  <c r="P28" i="60"/>
  <c r="Y2" i="17"/>
  <c r="B20" i="46"/>
  <c r="D24" i="46"/>
  <c r="N20" i="46"/>
  <c r="N24" i="46" s="1"/>
  <c r="E20" i="46"/>
  <c r="C20" i="46"/>
  <c r="Q28" i="60" l="1"/>
  <c r="Z2" i="17"/>
  <c r="AA11" i="17"/>
  <c r="M20" i="46"/>
  <c r="M24" i="46" s="1"/>
  <c r="C24" i="46"/>
  <c r="E24" i="46"/>
  <c r="O20" i="46"/>
  <c r="O24" i="46" s="1"/>
  <c r="L20" i="46"/>
  <c r="L24" i="46" s="1"/>
  <c r="B24" i="46"/>
  <c r="F20" i="46"/>
  <c r="AA2" i="17" l="1"/>
  <c r="R28" i="60"/>
  <c r="G20" i="46"/>
  <c r="P20" i="46"/>
  <c r="P24" i="46" s="1"/>
  <c r="F24" i="46"/>
  <c r="H20" i="46"/>
  <c r="I20" i="46" l="1"/>
  <c r="I24" i="46" s="1"/>
  <c r="D36" i="38"/>
  <c r="H24" i="46"/>
  <c r="R20" i="46"/>
  <c r="R24" i="46" s="1"/>
  <c r="Q20" i="46"/>
  <c r="Q24" i="46" s="1"/>
  <c r="G24" i="46"/>
  <c r="C36" i="38" l="1"/>
  <c r="E36" i="38"/>
  <c r="D41" i="50"/>
  <c r="J43" i="34"/>
  <c r="D9" i="54"/>
  <c r="D38" i="56"/>
  <c r="D5" i="38"/>
  <c r="D14" i="46"/>
  <c r="D4" i="38"/>
  <c r="B36" i="38"/>
  <c r="P32" i="52"/>
  <c r="P20" i="52" s="1"/>
  <c r="F20" i="52"/>
  <c r="B43" i="34" l="1"/>
  <c r="F83" i="54"/>
  <c r="N41" i="50"/>
  <c r="P17" i="52" s="1"/>
  <c r="P67" i="52" s="1"/>
  <c r="P84" i="52" s="1"/>
  <c r="F17" i="52"/>
  <c r="G20" i="52"/>
  <c r="Q32" i="52"/>
  <c r="Q20" i="52" s="1"/>
  <c r="F36" i="38"/>
  <c r="D37" i="56"/>
  <c r="D4" i="56" s="1"/>
  <c r="C41" i="50"/>
  <c r="D39" i="50"/>
  <c r="F43" i="34"/>
  <c r="E41" i="50"/>
  <c r="B41" i="50"/>
  <c r="O32" i="52"/>
  <c r="O20" i="52" s="1"/>
  <c r="E20" i="52"/>
  <c r="N43" i="34"/>
  <c r="D15" i="46"/>
  <c r="J12" i="34"/>
  <c r="J11" i="34"/>
  <c r="M43" i="34"/>
  <c r="D37" i="50"/>
  <c r="E9" i="54"/>
  <c r="E5" i="38"/>
  <c r="E14" i="46"/>
  <c r="E38" i="56"/>
  <c r="E4" i="38"/>
  <c r="D15" i="54"/>
  <c r="D16" i="54" s="1"/>
  <c r="D12" i="54"/>
  <c r="B38" i="56"/>
  <c r="B5" i="38"/>
  <c r="B14" i="46"/>
  <c r="B4" i="38"/>
  <c r="B9" i="54"/>
  <c r="I41" i="38"/>
  <c r="D40" i="50"/>
  <c r="D20" i="52"/>
  <c r="N32" i="52"/>
  <c r="N20" i="52" s="1"/>
  <c r="N14" i="46"/>
  <c r="D38" i="50"/>
  <c r="C4" i="38"/>
  <c r="C38" i="56"/>
  <c r="C5" i="38"/>
  <c r="C14" i="46"/>
  <c r="C9" i="54"/>
  <c r="C37" i="56" l="1"/>
  <c r="C4" i="56" s="1"/>
  <c r="F14" i="52"/>
  <c r="N38" i="50"/>
  <c r="P14" i="52" s="1"/>
  <c r="P64" i="52" s="1"/>
  <c r="P81" i="52" s="1"/>
  <c r="D17" i="46"/>
  <c r="D26" i="46" s="1"/>
  <c r="N15" i="46"/>
  <c r="N17" i="46" s="1"/>
  <c r="N26" i="46" s="1"/>
  <c r="C15" i="46"/>
  <c r="M15" i="46" s="1"/>
  <c r="B15" i="46"/>
  <c r="L15" i="46" s="1"/>
  <c r="F38" i="56"/>
  <c r="F5" i="38"/>
  <c r="F14" i="46"/>
  <c r="F4" i="38"/>
  <c r="F9" i="54"/>
  <c r="G36" i="38"/>
  <c r="B15" i="54"/>
  <c r="B16" i="54" s="1"/>
  <c r="B12" i="54"/>
  <c r="B37" i="56"/>
  <c r="B4" i="56" s="1"/>
  <c r="H36" i="38"/>
  <c r="E40" i="50"/>
  <c r="O14" i="46"/>
  <c r="M11" i="34"/>
  <c r="M12" i="34"/>
  <c r="I40" i="38"/>
  <c r="D40" i="46"/>
  <c r="N12" i="34"/>
  <c r="N11" i="34"/>
  <c r="F11" i="34"/>
  <c r="F12" i="34"/>
  <c r="M41" i="50"/>
  <c r="O17" i="52" s="1"/>
  <c r="O67" i="52" s="1"/>
  <c r="O84" i="52" s="1"/>
  <c r="E17" i="52"/>
  <c r="E67" i="52" s="1"/>
  <c r="E84" i="52" s="1"/>
  <c r="E83" i="54"/>
  <c r="I39" i="38"/>
  <c r="C39" i="50"/>
  <c r="K32" i="52"/>
  <c r="C12" i="54"/>
  <c r="C15" i="54"/>
  <c r="C16" i="54" s="1"/>
  <c r="L14" i="46"/>
  <c r="E39" i="50"/>
  <c r="E15" i="54"/>
  <c r="E16" i="54" s="1"/>
  <c r="E12" i="54"/>
  <c r="D36" i="50"/>
  <c r="N37" i="50"/>
  <c r="P13" i="52" s="1"/>
  <c r="F72" i="54"/>
  <c r="F13" i="52"/>
  <c r="L41" i="50"/>
  <c r="N17" i="52" s="1"/>
  <c r="N67" i="52" s="1"/>
  <c r="N84" i="52" s="1"/>
  <c r="D83" i="54"/>
  <c r="D17" i="52"/>
  <c r="D67" i="52" s="1"/>
  <c r="D84" i="52" s="1"/>
  <c r="C37" i="50"/>
  <c r="I43" i="34"/>
  <c r="C38" i="50"/>
  <c r="R43" i="34"/>
  <c r="F67" i="52"/>
  <c r="B39" i="50"/>
  <c r="B11" i="34"/>
  <c r="B12" i="34"/>
  <c r="B39" i="46"/>
  <c r="F41" i="50"/>
  <c r="B38" i="50"/>
  <c r="N40" i="50"/>
  <c r="P16" i="52" s="1"/>
  <c r="P66" i="52" s="1"/>
  <c r="P83" i="52" s="1"/>
  <c r="F78" i="54"/>
  <c r="F16" i="52"/>
  <c r="M14" i="46"/>
  <c r="H20" i="52"/>
  <c r="R32" i="52"/>
  <c r="R20" i="52" s="1"/>
  <c r="E15" i="46"/>
  <c r="O15" i="46" s="1"/>
  <c r="D47" i="46"/>
  <c r="E37" i="56"/>
  <c r="E4" i="56" s="1"/>
  <c r="B40" i="50"/>
  <c r="E37" i="50"/>
  <c r="Q43" i="34"/>
  <c r="O41" i="50"/>
  <c r="Q17" i="52" s="1"/>
  <c r="Q67" i="52" s="1"/>
  <c r="Q84" i="52" s="1"/>
  <c r="G83" i="54"/>
  <c r="G17" i="52"/>
  <c r="G67" i="52" s="1"/>
  <c r="N39" i="50"/>
  <c r="P15" i="52" s="1"/>
  <c r="P65" i="52" s="1"/>
  <c r="P82" i="52" s="1"/>
  <c r="F15" i="52"/>
  <c r="E38" i="50"/>
  <c r="C40" i="50"/>
  <c r="I37" i="38"/>
  <c r="I38" i="38"/>
  <c r="E43" i="34"/>
  <c r="B37" i="50"/>
  <c r="C17" i="46" l="1"/>
  <c r="C26" i="46" s="1"/>
  <c r="C25" i="46" s="1"/>
  <c r="M25" i="46" s="1"/>
  <c r="B17" i="46"/>
  <c r="B26" i="46" s="1"/>
  <c r="B25" i="46" s="1"/>
  <c r="L25" i="46" s="1"/>
  <c r="G84" i="52"/>
  <c r="L17" i="46"/>
  <c r="L26" i="46" s="1"/>
  <c r="E47" i="46"/>
  <c r="L39" i="46"/>
  <c r="N36" i="50"/>
  <c r="D41" i="46"/>
  <c r="D4" i="50"/>
  <c r="T38" i="56"/>
  <c r="D39" i="54"/>
  <c r="D41" i="54" s="1"/>
  <c r="D5" i="50"/>
  <c r="N5" i="50" s="1"/>
  <c r="Q11" i="34"/>
  <c r="Q12" i="34"/>
  <c r="N47" i="46"/>
  <c r="N50" i="46" s="1"/>
  <c r="D50" i="46"/>
  <c r="G41" i="50"/>
  <c r="E14" i="52"/>
  <c r="E64" i="52" s="1"/>
  <c r="E81" i="52" s="1"/>
  <c r="M38" i="50"/>
  <c r="O14" i="52" s="1"/>
  <c r="O64" i="52" s="1"/>
  <c r="O81" i="52" s="1"/>
  <c r="I12" i="34"/>
  <c r="I11" i="34"/>
  <c r="J20" i="52"/>
  <c r="T32" i="52"/>
  <c r="T20" i="52" s="1"/>
  <c r="H38" i="56"/>
  <c r="H5" i="38"/>
  <c r="H14" i="46"/>
  <c r="H4" i="38"/>
  <c r="H9" i="54"/>
  <c r="G4" i="38"/>
  <c r="G38" i="56"/>
  <c r="G5" i="38"/>
  <c r="G14" i="46"/>
  <c r="G9" i="54"/>
  <c r="F15" i="54"/>
  <c r="F16" i="54" s="1"/>
  <c r="F12" i="54"/>
  <c r="F40" i="50"/>
  <c r="L37" i="50"/>
  <c r="N13" i="52" s="1"/>
  <c r="D72" i="54"/>
  <c r="D13" i="52"/>
  <c r="B36" i="50"/>
  <c r="F65" i="52"/>
  <c r="V43" i="34"/>
  <c r="F37" i="56"/>
  <c r="F4" i="56" s="1"/>
  <c r="D25" i="46"/>
  <c r="O38" i="50"/>
  <c r="Q14" i="52" s="1"/>
  <c r="Q64" i="52" s="1"/>
  <c r="Q81" i="52" s="1"/>
  <c r="G14" i="52"/>
  <c r="G64" i="52" s="1"/>
  <c r="M17" i="46"/>
  <c r="M26" i="46" s="1"/>
  <c r="P41" i="50"/>
  <c r="R17" i="52" s="1"/>
  <c r="R67" i="52" s="1"/>
  <c r="R84" i="52" s="1"/>
  <c r="H83" i="54"/>
  <c r="H17" i="52"/>
  <c r="U43" i="34"/>
  <c r="F37" i="50"/>
  <c r="M37" i="50"/>
  <c r="O13" i="52" s="1"/>
  <c r="E13" i="52"/>
  <c r="C36" i="50"/>
  <c r="E72" i="54"/>
  <c r="I20" i="52"/>
  <c r="S32" i="52"/>
  <c r="S20" i="52" s="1"/>
  <c r="O17" i="46"/>
  <c r="O26" i="46" s="1"/>
  <c r="G78" i="54"/>
  <c r="O40" i="50"/>
  <c r="Q16" i="52" s="1"/>
  <c r="Q66" i="52" s="1"/>
  <c r="Q83" i="52" s="1"/>
  <c r="G16" i="52"/>
  <c r="G66" i="52" s="1"/>
  <c r="Z43" i="34"/>
  <c r="F81" i="54"/>
  <c r="F39" i="50"/>
  <c r="L38" i="50"/>
  <c r="N14" i="52" s="1"/>
  <c r="N64" i="52" s="1"/>
  <c r="N81" i="52" s="1"/>
  <c r="D14" i="52"/>
  <c r="D64" i="52" s="1"/>
  <c r="D81" i="52" s="1"/>
  <c r="F84" i="52"/>
  <c r="O39" i="50"/>
  <c r="Q15" i="52" s="1"/>
  <c r="Q65" i="52" s="1"/>
  <c r="Q82" i="52" s="1"/>
  <c r="G15" i="52"/>
  <c r="G65" i="52" s="1"/>
  <c r="E11" i="34"/>
  <c r="E12" i="34"/>
  <c r="I36" i="38"/>
  <c r="E78" i="54"/>
  <c r="M40" i="50"/>
  <c r="O16" i="52" s="1"/>
  <c r="O66" i="52" s="1"/>
  <c r="O83" i="52" s="1"/>
  <c r="E16" i="52"/>
  <c r="E66" i="52" s="1"/>
  <c r="E83" i="52" s="1"/>
  <c r="D16" i="52"/>
  <c r="D66" i="52" s="1"/>
  <c r="D83" i="52" s="1"/>
  <c r="L40" i="50"/>
  <c r="N16" i="52" s="1"/>
  <c r="N66" i="52" s="1"/>
  <c r="N83" i="52" s="1"/>
  <c r="D78" i="54"/>
  <c r="F38" i="50"/>
  <c r="C40" i="46"/>
  <c r="B40" i="46"/>
  <c r="O37" i="50"/>
  <c r="Q13" i="52" s="1"/>
  <c r="G72" i="54"/>
  <c r="G13" i="52"/>
  <c r="E36" i="50"/>
  <c r="K20" i="52"/>
  <c r="F66" i="52"/>
  <c r="C47" i="46"/>
  <c r="L39" i="50"/>
  <c r="N15" i="52" s="1"/>
  <c r="N65" i="52" s="1"/>
  <c r="N82" i="52" s="1"/>
  <c r="D15" i="52"/>
  <c r="D65" i="52" s="1"/>
  <c r="D82" i="52" s="1"/>
  <c r="R11" i="34"/>
  <c r="R12" i="34"/>
  <c r="F3" i="52"/>
  <c r="F63" i="52"/>
  <c r="P63" i="52"/>
  <c r="P3" i="52"/>
  <c r="H41" i="50"/>
  <c r="E40" i="46"/>
  <c r="M39" i="50"/>
  <c r="O15" i="52" s="1"/>
  <c r="O65" i="52" s="1"/>
  <c r="O82" i="52" s="1"/>
  <c r="E15" i="52"/>
  <c r="E65" i="52" s="1"/>
  <c r="E82" i="52" s="1"/>
  <c r="B47" i="46"/>
  <c r="F15" i="46"/>
  <c r="P15" i="46" s="1"/>
  <c r="N40" i="46"/>
  <c r="E17" i="46"/>
  <c r="E26" i="46" s="1"/>
  <c r="P14" i="46"/>
  <c r="F64" i="52"/>
  <c r="P17" i="46" l="1"/>
  <c r="P26" i="46" s="1"/>
  <c r="I14" i="46"/>
  <c r="AD43" i="34"/>
  <c r="AD11" i="34" s="1"/>
  <c r="G81" i="52"/>
  <c r="G83" i="52"/>
  <c r="B50" i="46"/>
  <c r="L47" i="46"/>
  <c r="L50" i="46" s="1"/>
  <c r="G38" i="50"/>
  <c r="G63" i="52"/>
  <c r="G53" i="52" s="1"/>
  <c r="G3" i="52"/>
  <c r="M40" i="46"/>
  <c r="F77" i="54"/>
  <c r="I4" i="38"/>
  <c r="I5" i="38"/>
  <c r="D81" i="54"/>
  <c r="F80" i="54"/>
  <c r="D48" i="50"/>
  <c r="F81" i="52"/>
  <c r="F17" i="46"/>
  <c r="F26" i="46" s="1"/>
  <c r="O40" i="46"/>
  <c r="P80" i="52"/>
  <c r="P70" i="52" s="1"/>
  <c r="P53" i="52"/>
  <c r="D75" i="54"/>
  <c r="D74" i="54"/>
  <c r="D76" i="54"/>
  <c r="D82" i="54"/>
  <c r="D77" i="54"/>
  <c r="Q63" i="52"/>
  <c r="Q3" i="52"/>
  <c r="H15" i="46"/>
  <c r="R15" i="46" s="1"/>
  <c r="F40" i="46"/>
  <c r="F76" i="54"/>
  <c r="F74" i="54"/>
  <c r="H38" i="50"/>
  <c r="H15" i="52"/>
  <c r="H65" i="52" s="1"/>
  <c r="P39" i="50"/>
  <c r="R15" i="52" s="1"/>
  <c r="R65" i="52" s="1"/>
  <c r="R82" i="52" s="1"/>
  <c r="G15" i="46"/>
  <c r="Q15" i="46" s="1"/>
  <c r="C41" i="46"/>
  <c r="M36" i="50"/>
  <c r="S38" i="56"/>
  <c r="C5" i="50"/>
  <c r="M5" i="50" s="1"/>
  <c r="C39" i="54"/>
  <c r="C41" i="54" s="1"/>
  <c r="C4" i="50"/>
  <c r="V11" i="34"/>
  <c r="V12" i="34"/>
  <c r="D43" i="46"/>
  <c r="F80" i="52"/>
  <c r="F53" i="52"/>
  <c r="D52" i="50"/>
  <c r="F73" i="54"/>
  <c r="AC43" i="34"/>
  <c r="H37" i="50"/>
  <c r="E63" i="52"/>
  <c r="E3" i="52"/>
  <c r="U12" i="34"/>
  <c r="U11" i="34"/>
  <c r="G37" i="50"/>
  <c r="Y43" i="34"/>
  <c r="B5" i="50"/>
  <c r="L5" i="50" s="1"/>
  <c r="L36" i="50"/>
  <c r="B39" i="54"/>
  <c r="B41" i="54" s="1"/>
  <c r="R38" i="56"/>
  <c r="B41" i="46"/>
  <c r="B4" i="50"/>
  <c r="D3" i="52"/>
  <c r="D63" i="52"/>
  <c r="R14" i="46"/>
  <c r="G40" i="50"/>
  <c r="E81" i="54"/>
  <c r="F47" i="46"/>
  <c r="N41" i="46"/>
  <c r="G39" i="50"/>
  <c r="J83" i="54"/>
  <c r="R41" i="50"/>
  <c r="T17" i="52" s="1"/>
  <c r="T67" i="52" s="1"/>
  <c r="T84" i="52" s="1"/>
  <c r="J17" i="52"/>
  <c r="J67" i="52" s="1"/>
  <c r="M47" i="46"/>
  <c r="M50" i="46" s="1"/>
  <c r="C50" i="46"/>
  <c r="F83" i="52"/>
  <c r="O36" i="50"/>
  <c r="E5" i="50"/>
  <c r="O5" i="50" s="1"/>
  <c r="U38" i="56"/>
  <c r="E41" i="46"/>
  <c r="E4" i="50"/>
  <c r="E39" i="54"/>
  <c r="E41" i="54" s="1"/>
  <c r="P38" i="50"/>
  <c r="R14" i="52" s="1"/>
  <c r="R64" i="52" s="1"/>
  <c r="R81" i="52" s="1"/>
  <c r="H14" i="52"/>
  <c r="F75" i="54"/>
  <c r="H39" i="50"/>
  <c r="G75" i="54"/>
  <c r="G82" i="54"/>
  <c r="G77" i="54"/>
  <c r="G74" i="54"/>
  <c r="G76" i="54"/>
  <c r="Z11" i="34"/>
  <c r="Z12" i="34"/>
  <c r="D42" i="46"/>
  <c r="O63" i="52"/>
  <c r="O3" i="52"/>
  <c r="N25" i="46"/>
  <c r="G15" i="54"/>
  <c r="G16" i="54" s="1"/>
  <c r="G12" i="54"/>
  <c r="G37" i="56"/>
  <c r="G4" i="56" s="1"/>
  <c r="H15" i="54"/>
  <c r="H16" i="54" s="1"/>
  <c r="H12" i="54"/>
  <c r="T37" i="56"/>
  <c r="L38" i="56"/>
  <c r="E50" i="46"/>
  <c r="O47" i="46"/>
  <c r="O50" i="46" s="1"/>
  <c r="E25" i="46"/>
  <c r="O25" i="46" s="1"/>
  <c r="E75" i="54"/>
  <c r="E77" i="54"/>
  <c r="E74" i="54"/>
  <c r="E82" i="54"/>
  <c r="E76" i="54"/>
  <c r="L40" i="46"/>
  <c r="F82" i="54"/>
  <c r="G82" i="52"/>
  <c r="P37" i="50"/>
  <c r="R13" i="52" s="1"/>
  <c r="H72" i="54"/>
  <c r="H13" i="52"/>
  <c r="F36" i="50"/>
  <c r="H67" i="52"/>
  <c r="H40" i="50"/>
  <c r="F82" i="52"/>
  <c r="N3" i="52"/>
  <c r="N63" i="52"/>
  <c r="H78" i="54"/>
  <c r="H16" i="52"/>
  <c r="P40" i="50"/>
  <c r="R16" i="52" s="1"/>
  <c r="R66" i="52" s="1"/>
  <c r="R83" i="52" s="1"/>
  <c r="Q14" i="46"/>
  <c r="H37" i="56"/>
  <c r="H4" i="56" s="1"/>
  <c r="Q41" i="50"/>
  <c r="S17" i="52" s="1"/>
  <c r="S67" i="52" s="1"/>
  <c r="S84" i="52" s="1"/>
  <c r="I83" i="54"/>
  <c r="I17" i="52"/>
  <c r="I67" i="52" s="1"/>
  <c r="I41" i="50"/>
  <c r="N4" i="50"/>
  <c r="R17" i="46" l="1"/>
  <c r="R26" i="46" s="1"/>
  <c r="Q17" i="46"/>
  <c r="Q26" i="46" s="1"/>
  <c r="AD12" i="34"/>
  <c r="I15" i="46"/>
  <c r="I17" i="46" s="1"/>
  <c r="I26" i="46" s="1"/>
  <c r="G17" i="46"/>
  <c r="G26" i="46" s="1"/>
  <c r="G25" i="46" s="1"/>
  <c r="Q25" i="46" s="1"/>
  <c r="H17" i="46"/>
  <c r="H26" i="46" s="1"/>
  <c r="H25" i="46" s="1"/>
  <c r="R25" i="46" s="1"/>
  <c r="AG43" i="34"/>
  <c r="AG12" i="34" s="1"/>
  <c r="I37" i="50"/>
  <c r="I39" i="50"/>
  <c r="I84" i="52"/>
  <c r="J84" i="52"/>
  <c r="H82" i="52"/>
  <c r="G80" i="52"/>
  <c r="G70" i="52" s="1"/>
  <c r="J16" i="52"/>
  <c r="J66" i="52" s="1"/>
  <c r="J78" i="54"/>
  <c r="R40" i="50"/>
  <c r="T16" i="52" s="1"/>
  <c r="T66" i="52" s="1"/>
  <c r="T83" i="52" s="1"/>
  <c r="F39" i="54"/>
  <c r="F41" i="54" s="1"/>
  <c r="F5" i="50"/>
  <c r="P5" i="50" s="1"/>
  <c r="F41" i="46"/>
  <c r="P36" i="50"/>
  <c r="V38" i="56"/>
  <c r="F4" i="50"/>
  <c r="R37" i="56"/>
  <c r="J38" i="56"/>
  <c r="H40" i="46"/>
  <c r="I40" i="50"/>
  <c r="H84" i="52"/>
  <c r="K67" i="52"/>
  <c r="E43" i="46"/>
  <c r="B42" i="46"/>
  <c r="N53" i="52"/>
  <c r="N80" i="52"/>
  <c r="N70" i="52" s="1"/>
  <c r="G81" i="54"/>
  <c r="H3" i="52"/>
  <c r="H63" i="52"/>
  <c r="H47" i="46"/>
  <c r="D39" i="46"/>
  <c r="C42" i="46"/>
  <c r="I16" i="52"/>
  <c r="I66" i="52" s="1"/>
  <c r="Q40" i="50"/>
  <c r="S16" i="52" s="1"/>
  <c r="S66" i="52" s="1"/>
  <c r="S83" i="52" s="1"/>
  <c r="I78" i="54"/>
  <c r="L41" i="46"/>
  <c r="AC11" i="34"/>
  <c r="AC12" i="34"/>
  <c r="G40" i="46"/>
  <c r="M41" i="46"/>
  <c r="H74" i="54"/>
  <c r="H75" i="54"/>
  <c r="H77" i="54"/>
  <c r="B43" i="46"/>
  <c r="E42" i="46"/>
  <c r="G47" i="46"/>
  <c r="L37" i="56"/>
  <c r="L4" i="56" s="1"/>
  <c r="T4" i="56"/>
  <c r="D80" i="52"/>
  <c r="D70" i="52" s="1"/>
  <c r="D53" i="52"/>
  <c r="B52" i="50"/>
  <c r="D73" i="54"/>
  <c r="F25" i="46"/>
  <c r="G80" i="54"/>
  <c r="E48" i="50"/>
  <c r="K17" i="52"/>
  <c r="E73" i="54"/>
  <c r="C52" i="50"/>
  <c r="O53" i="52"/>
  <c r="O80" i="52"/>
  <c r="O70" i="52" s="1"/>
  <c r="N42" i="46"/>
  <c r="E52" i="50"/>
  <c r="G73" i="54"/>
  <c r="R39" i="50"/>
  <c r="T15" i="52" s="1"/>
  <c r="T65" i="52" s="1"/>
  <c r="T82" i="52" s="1"/>
  <c r="J15" i="52"/>
  <c r="J65" i="52" s="1"/>
  <c r="O4" i="50"/>
  <c r="E80" i="54"/>
  <c r="C48" i="50"/>
  <c r="Y12" i="34"/>
  <c r="Y11" i="34"/>
  <c r="N43" i="46"/>
  <c r="K38" i="56"/>
  <c r="S37" i="56"/>
  <c r="P40" i="46"/>
  <c r="Q53" i="52"/>
  <c r="Q80" i="52"/>
  <c r="Q70" i="52" s="1"/>
  <c r="Q38" i="50"/>
  <c r="S14" i="52" s="1"/>
  <c r="S64" i="52" s="1"/>
  <c r="S81" i="52" s="1"/>
  <c r="I14" i="52"/>
  <c r="I64" i="52" s="1"/>
  <c r="I38" i="50"/>
  <c r="H66" i="52"/>
  <c r="H81" i="54"/>
  <c r="M38" i="56"/>
  <c r="U37" i="56"/>
  <c r="R38" i="50"/>
  <c r="T14" i="52" s="1"/>
  <c r="T64" i="52" s="1"/>
  <c r="T81" i="52" s="1"/>
  <c r="J14" i="52"/>
  <c r="J64" i="52" s="1"/>
  <c r="R63" i="52"/>
  <c r="R3" i="52"/>
  <c r="H64" i="52"/>
  <c r="O41" i="46"/>
  <c r="I15" i="52"/>
  <c r="Q39" i="50"/>
  <c r="S15" i="52" s="1"/>
  <c r="S65" i="52" s="1"/>
  <c r="S82" i="52" s="1"/>
  <c r="P47" i="46"/>
  <c r="P50" i="46" s="1"/>
  <c r="F50" i="46"/>
  <c r="L4" i="50"/>
  <c r="G36" i="50"/>
  <c r="I13" i="52"/>
  <c r="I72" i="54"/>
  <c r="Q37" i="50"/>
  <c r="S13" i="52" s="1"/>
  <c r="E53" i="52"/>
  <c r="E80" i="52"/>
  <c r="E70" i="52" s="1"/>
  <c r="J13" i="52"/>
  <c r="R37" i="50"/>
  <c r="T13" i="52" s="1"/>
  <c r="J72" i="54"/>
  <c r="H36" i="50"/>
  <c r="F70" i="52"/>
  <c r="C43" i="46"/>
  <c r="M4" i="50"/>
  <c r="D80" i="54"/>
  <c r="B48" i="50"/>
  <c r="I47" i="46" l="1"/>
  <c r="I50" i="46" s="1"/>
  <c r="AG11" i="34"/>
  <c r="K14" i="52"/>
  <c r="K13" i="52"/>
  <c r="I36" i="50"/>
  <c r="I4" i="50" s="1"/>
  <c r="J83" i="52"/>
  <c r="I83" i="52"/>
  <c r="I81" i="52"/>
  <c r="J82" i="52"/>
  <c r="K84" i="52"/>
  <c r="J81" i="52"/>
  <c r="G41" i="46"/>
  <c r="G5" i="50"/>
  <c r="Q5" i="50" s="1"/>
  <c r="Q36" i="50"/>
  <c r="W38" i="56"/>
  <c r="G39" i="54"/>
  <c r="G41" i="54" s="1"/>
  <c r="G4" i="50"/>
  <c r="I76" i="54"/>
  <c r="I82" i="54"/>
  <c r="K37" i="56"/>
  <c r="K4" i="56" s="1"/>
  <c r="S4" i="56"/>
  <c r="F42" i="46"/>
  <c r="M43" i="46"/>
  <c r="C39" i="46"/>
  <c r="F48" i="50"/>
  <c r="H80" i="54"/>
  <c r="H83" i="52"/>
  <c r="K66" i="52"/>
  <c r="I81" i="54"/>
  <c r="Q47" i="46"/>
  <c r="Q50" i="46" s="1"/>
  <c r="G50" i="46"/>
  <c r="O42" i="46"/>
  <c r="F52" i="50"/>
  <c r="H73" i="54"/>
  <c r="E39" i="46"/>
  <c r="P4" i="50"/>
  <c r="P41" i="46"/>
  <c r="H81" i="52"/>
  <c r="K64" i="52"/>
  <c r="R80" i="52"/>
  <c r="R70" i="52" s="1"/>
  <c r="R53" i="52"/>
  <c r="J81" i="54"/>
  <c r="H76" i="54"/>
  <c r="H80" i="52"/>
  <c r="H53" i="52"/>
  <c r="L42" i="46"/>
  <c r="B44" i="46"/>
  <c r="O43" i="46"/>
  <c r="R40" i="46"/>
  <c r="J37" i="56"/>
  <c r="J4" i="56" s="1"/>
  <c r="R4" i="56"/>
  <c r="H39" i="54"/>
  <c r="H41" i="54" s="1"/>
  <c r="H41" i="46"/>
  <c r="H5" i="50"/>
  <c r="R5" i="50" s="1"/>
  <c r="R36" i="50"/>
  <c r="X38" i="56"/>
  <c r="H4" i="50"/>
  <c r="T63" i="52"/>
  <c r="T3" i="52"/>
  <c r="S3" i="52"/>
  <c r="S63" i="52"/>
  <c r="U4" i="56"/>
  <c r="M37" i="56"/>
  <c r="M4" i="56" s="1"/>
  <c r="P25" i="46"/>
  <c r="I25" i="46"/>
  <c r="L43" i="46"/>
  <c r="H82" i="54"/>
  <c r="D44" i="46"/>
  <c r="N39" i="46"/>
  <c r="N44" i="46" s="1"/>
  <c r="V37" i="56"/>
  <c r="N38" i="56"/>
  <c r="J3" i="52"/>
  <c r="J63" i="52"/>
  <c r="I3" i="52"/>
  <c r="I63" i="52"/>
  <c r="I65" i="52"/>
  <c r="K15" i="52"/>
  <c r="F43" i="46"/>
  <c r="K16" i="52"/>
  <c r="I40" i="46"/>
  <c r="J77" i="54"/>
  <c r="J74" i="54"/>
  <c r="J76" i="54"/>
  <c r="J82" i="54"/>
  <c r="J75" i="54"/>
  <c r="Q40" i="46"/>
  <c r="M42" i="46"/>
  <c r="H50" i="46"/>
  <c r="R47" i="46"/>
  <c r="R50" i="46" s="1"/>
  <c r="I49" i="50" l="1"/>
  <c r="I5" i="50"/>
  <c r="L44" i="46"/>
  <c r="L52" i="46" s="1"/>
  <c r="K81" i="52"/>
  <c r="K3" i="52"/>
  <c r="I56" i="50"/>
  <c r="K83" i="52"/>
  <c r="I53" i="52"/>
  <c r="I80" i="52"/>
  <c r="P43" i="46"/>
  <c r="I82" i="52"/>
  <c r="K82" i="52" s="1"/>
  <c r="K65" i="52"/>
  <c r="J80" i="52"/>
  <c r="J70" i="52" s="1"/>
  <c r="J53" i="52"/>
  <c r="N37" i="56"/>
  <c r="N4" i="56" s="1"/>
  <c r="V4" i="56"/>
  <c r="N52" i="46"/>
  <c r="J73" i="54"/>
  <c r="H52" i="50"/>
  <c r="H42" i="46"/>
  <c r="R4" i="50"/>
  <c r="I75" i="54"/>
  <c r="I55" i="50"/>
  <c r="Q41" i="46"/>
  <c r="I41" i="46"/>
  <c r="P38" i="56"/>
  <c r="X37" i="56"/>
  <c r="R41" i="46"/>
  <c r="H70" i="52"/>
  <c r="G42" i="46"/>
  <c r="F39" i="46"/>
  <c r="G52" i="50"/>
  <c r="I73" i="54"/>
  <c r="Q4" i="50"/>
  <c r="W37" i="56"/>
  <c r="O38" i="56"/>
  <c r="G43" i="46"/>
  <c r="I58" i="50"/>
  <c r="H43" i="46"/>
  <c r="S53" i="52"/>
  <c r="S80" i="52"/>
  <c r="S70" i="52" s="1"/>
  <c r="T53" i="52"/>
  <c r="T80" i="52"/>
  <c r="T70" i="52" s="1"/>
  <c r="B52" i="46"/>
  <c r="E44" i="46"/>
  <c r="O39" i="46"/>
  <c r="O44" i="46" s="1"/>
  <c r="P42" i="46"/>
  <c r="I77" i="54"/>
  <c r="I57" i="50"/>
  <c r="D52" i="46"/>
  <c r="I53" i="50"/>
  <c r="K63" i="52"/>
  <c r="J80" i="54"/>
  <c r="H48" i="50"/>
  <c r="I50" i="50"/>
  <c r="I80" i="54"/>
  <c r="G48" i="50"/>
  <c r="C44" i="46"/>
  <c r="M39" i="46"/>
  <c r="M44" i="46" s="1"/>
  <c r="I74" i="54"/>
  <c r="I54" i="50"/>
  <c r="I52" i="50" l="1"/>
  <c r="I42" i="46"/>
  <c r="I48" i="50"/>
  <c r="B51" i="46"/>
  <c r="L51" i="46" s="1"/>
  <c r="C52" i="46"/>
  <c r="E52" i="46"/>
  <c r="I70" i="52"/>
  <c r="D51" i="46"/>
  <c r="N51" i="46" s="1"/>
  <c r="O37" i="56"/>
  <c r="O4" i="56" s="1"/>
  <c r="W4" i="56"/>
  <c r="H39" i="46"/>
  <c r="O52" i="46"/>
  <c r="K80" i="52"/>
  <c r="K70" i="52" s="1"/>
  <c r="P37" i="56"/>
  <c r="P4" i="56" s="1"/>
  <c r="X4" i="56"/>
  <c r="K53" i="52"/>
  <c r="R42" i="46"/>
  <c r="M52" i="46"/>
  <c r="R43" i="46"/>
  <c r="Q43" i="46"/>
  <c r="I43" i="46"/>
  <c r="P39" i="46"/>
  <c r="P44" i="46" s="1"/>
  <c r="F44" i="46"/>
  <c r="Q42" i="46"/>
  <c r="G39" i="46"/>
  <c r="P52" i="46" l="1"/>
  <c r="C51" i="46"/>
  <c r="M51" i="46" s="1"/>
  <c r="Q39" i="46"/>
  <c r="Q44" i="46" s="1"/>
  <c r="G44" i="46"/>
  <c r="F52" i="46"/>
  <c r="R39" i="46"/>
  <c r="R44" i="46" s="1"/>
  <c r="H44" i="46"/>
  <c r="E51" i="46"/>
  <c r="O51" i="46" s="1"/>
  <c r="I39" i="46"/>
  <c r="I44" i="46" s="1"/>
  <c r="I52" i="46" l="1"/>
  <c r="R52" i="46"/>
  <c r="Q52" i="46"/>
  <c r="H52" i="46"/>
  <c r="F51" i="46"/>
  <c r="P51" i="46" s="1"/>
  <c r="G52" i="46"/>
  <c r="G51" i="46" l="1"/>
  <c r="Q51" i="46" s="1"/>
  <c r="H51" i="46"/>
  <c r="R51" i="46" s="1"/>
  <c r="I51" i="46" l="1"/>
</calcChain>
</file>

<file path=xl/comments1.xml><?xml version="1.0" encoding="utf-8"?>
<comments xmlns="http://schemas.openxmlformats.org/spreadsheetml/2006/main">
  <authors>
    <author>Justine Langdon</author>
  </authors>
  <commentList>
    <comment ref="AE80" authorId="0" shapeId="0">
      <text>
        <r>
          <rPr>
            <b/>
            <sz val="9"/>
            <color indexed="81"/>
            <rFont val="Tahoma"/>
            <family val="2"/>
          </rPr>
          <t>Justine Langdon:</t>
        </r>
        <r>
          <rPr>
            <sz val="9"/>
            <color indexed="81"/>
            <rFont val="Tahoma"/>
            <family val="2"/>
          </rPr>
          <t xml:space="preserve">
Stakeholder consultation</t>
        </r>
      </text>
    </comment>
  </commentList>
</comments>
</file>

<file path=xl/comments2.xml><?xml version="1.0" encoding="utf-8"?>
<comments xmlns="http://schemas.openxmlformats.org/spreadsheetml/2006/main">
  <authors>
    <author>Justine Langdon</author>
  </authors>
  <commentList>
    <comment ref="E2" authorId="0" shapeId="0">
      <text>
        <r>
          <rPr>
            <b/>
            <sz val="9"/>
            <color indexed="81"/>
            <rFont val="Tahoma"/>
            <family val="2"/>
          </rPr>
          <t>Justine Langdon:</t>
        </r>
        <r>
          <rPr>
            <sz val="9"/>
            <color indexed="81"/>
            <rFont val="Tahoma"/>
            <family val="2"/>
          </rPr>
          <t xml:space="preserve">
Lagged in the RFM</t>
        </r>
      </text>
    </comment>
    <comment ref="F2" authorId="0" shapeId="0">
      <text>
        <r>
          <rPr>
            <b/>
            <sz val="9"/>
            <color indexed="81"/>
            <rFont val="Tahoma"/>
            <family val="2"/>
          </rPr>
          <t>Justine Langdon:</t>
        </r>
        <r>
          <rPr>
            <sz val="9"/>
            <color indexed="81"/>
            <rFont val="Tahoma"/>
            <family val="2"/>
          </rPr>
          <t xml:space="preserve">
Lagged in the RFM</t>
        </r>
      </text>
    </comment>
  </commentList>
</comments>
</file>

<file path=xl/sharedStrings.xml><?xml version="1.0" encoding="utf-8"?>
<sst xmlns="http://schemas.openxmlformats.org/spreadsheetml/2006/main" count="878" uniqueCount="247">
  <si>
    <t>FY20</t>
  </si>
  <si>
    <t>FY21</t>
  </si>
  <si>
    <t>FY22</t>
  </si>
  <si>
    <t>FY23</t>
  </si>
  <si>
    <t>Tools</t>
  </si>
  <si>
    <t>Sub-transmission lines and cables</t>
  </si>
  <si>
    <t>Distribution lines and cables</t>
  </si>
  <si>
    <t>Substations</t>
  </si>
  <si>
    <t>Transformers</t>
  </si>
  <si>
    <t>Low Voltage Lines and Cables</t>
  </si>
  <si>
    <t>Customer Metering and Load Control</t>
  </si>
  <si>
    <t>Land</t>
  </si>
  <si>
    <t>Easements</t>
  </si>
  <si>
    <t>Metering types 5&amp;6</t>
  </si>
  <si>
    <t>ANS</t>
  </si>
  <si>
    <t>Public lighting</t>
  </si>
  <si>
    <t>Gifted assets</t>
  </si>
  <si>
    <t>Metering types 1-4</t>
  </si>
  <si>
    <t>Generation</t>
  </si>
  <si>
    <t>Capitalised borrowing costs</t>
  </si>
  <si>
    <t>NBN</t>
  </si>
  <si>
    <t>Nightwatch</t>
  </si>
  <si>
    <t>Inspections</t>
  </si>
  <si>
    <t>Maintenance and repair</t>
  </si>
  <si>
    <t>Vegetation management</t>
  </si>
  <si>
    <t>Emergency response</t>
  </si>
  <si>
    <t>Other network costs</t>
  </si>
  <si>
    <t>Recoverable works</t>
  </si>
  <si>
    <t>FY24</t>
  </si>
  <si>
    <t>FY20-24</t>
  </si>
  <si>
    <t>Real 2018-19$</t>
  </si>
  <si>
    <t>CAPEX</t>
  </si>
  <si>
    <t>OPEX</t>
  </si>
  <si>
    <t>System capital spend</t>
  </si>
  <si>
    <t>Non-system capital spend</t>
  </si>
  <si>
    <t>Public lighting (capex)</t>
  </si>
  <si>
    <t>Water capex</t>
  </si>
  <si>
    <t>Cap cons capex</t>
  </si>
  <si>
    <t>Metering capex</t>
  </si>
  <si>
    <t>Other non-control capex  spend eg. Generation</t>
  </si>
  <si>
    <t>Water opex</t>
  </si>
  <si>
    <t>Overheads</t>
  </si>
  <si>
    <t>Communications</t>
  </si>
  <si>
    <t>$ Real 2018-19</t>
  </si>
  <si>
    <t>Capital Contributions</t>
  </si>
  <si>
    <t>Fleet disposals</t>
  </si>
  <si>
    <t>Cumulative asset growth factor</t>
  </si>
  <si>
    <t>AUGEX</t>
  </si>
  <si>
    <t>REPEX</t>
  </si>
  <si>
    <t>Total</t>
  </si>
  <si>
    <t>Nominal</t>
  </si>
  <si>
    <t>Direct spend</t>
  </si>
  <si>
    <t>Corporate OHDs</t>
  </si>
  <si>
    <t>Network OHDs</t>
  </si>
  <si>
    <t>Fully loaded</t>
  </si>
  <si>
    <t>Standard Control Services</t>
  </si>
  <si>
    <t>SCS Opex</t>
  </si>
  <si>
    <t>ACS Opex</t>
  </si>
  <si>
    <t>ACS Capex</t>
  </si>
  <si>
    <t>SCS Capex</t>
  </si>
  <si>
    <t>Unregulated capex</t>
  </si>
  <si>
    <t>ACS capital contributions</t>
  </si>
  <si>
    <t>Unregulated Opex</t>
  </si>
  <si>
    <t>IT</t>
  </si>
  <si>
    <t>F,F,P&amp;E</t>
  </si>
  <si>
    <t>Motor vehicles</t>
  </si>
  <si>
    <t>Buildings</t>
  </si>
  <si>
    <t>Real 2018-19</t>
  </si>
  <si>
    <t>ANS capex</t>
  </si>
  <si>
    <t>SCS Non-system</t>
  </si>
  <si>
    <t>Public lighting capex</t>
  </si>
  <si>
    <t>CONNECTIONS</t>
  </si>
  <si>
    <t>Water Opex</t>
  </si>
  <si>
    <t>Asset growth factor</t>
  </si>
  <si>
    <t>Non-system Capex</t>
  </si>
  <si>
    <t>Unregulated Capex</t>
  </si>
  <si>
    <t>Water Capex</t>
  </si>
  <si>
    <t>ACS Cap cons</t>
  </si>
  <si>
    <t>Total EE Ending Pool</t>
  </si>
  <si>
    <t>Non-system</t>
  </si>
  <si>
    <t>SCS Cap cons</t>
  </si>
  <si>
    <t>Total EE Starting Pool 
(NB. Includes sensitivities)</t>
  </si>
  <si>
    <t>$ Sensitivity</t>
  </si>
  <si>
    <t>% Sensitivity</t>
  </si>
  <si>
    <t>Sensitivities</t>
  </si>
  <si>
    <t>Direct adjustments</t>
  </si>
  <si>
    <t>SCS opex</t>
  </si>
  <si>
    <t>SCS Capital Contributions</t>
  </si>
  <si>
    <t>Based on Real 2018-19 base dollars</t>
  </si>
  <si>
    <t>Non-system opex</t>
  </si>
  <si>
    <t>Productivity adjustments</t>
  </si>
  <si>
    <t>Proceeds from disposals</t>
  </si>
  <si>
    <t>Cap Cons</t>
  </si>
  <si>
    <t>Apportioned between PTRM categories based on most recent year's actuals</t>
  </si>
  <si>
    <t>Customer contributions</t>
  </si>
  <si>
    <t>Customer contributions total</t>
  </si>
  <si>
    <t>Customer contributions for PTRM</t>
  </si>
  <si>
    <t>Rows 41 to 55</t>
  </si>
  <si>
    <t>Rows 109-123</t>
  </si>
  <si>
    <t>Rows 75 to 89</t>
  </si>
  <si>
    <t>PTRM input sheet Ref</t>
  </si>
  <si>
    <t>2.1.1 - STANDARD CONTROL SERVICES CAPEX</t>
  </si>
  <si>
    <t>Forecast 
($0's, real June 2019)</t>
  </si>
  <si>
    <t>2017-18</t>
  </si>
  <si>
    <t>2018-19</t>
  </si>
  <si>
    <t>2019-20</t>
  </si>
  <si>
    <t>2020-21</t>
  </si>
  <si>
    <t>2021-22</t>
  </si>
  <si>
    <t>2022-23</t>
  </si>
  <si>
    <t>2023-24</t>
  </si>
  <si>
    <t>Replacement expenditure</t>
  </si>
  <si>
    <t>Connections</t>
  </si>
  <si>
    <t>Augmentation Expenditure</t>
  </si>
  <si>
    <t>Non-network</t>
  </si>
  <si>
    <t>Capitalised network overheads</t>
  </si>
  <si>
    <t>Capitalised corporate overheads</t>
  </si>
  <si>
    <t>capcons (included in the above)</t>
  </si>
  <si>
    <t>FY18</t>
  </si>
  <si>
    <t>FY19</t>
  </si>
  <si>
    <t>Total expenditure including customer contributions</t>
  </si>
  <si>
    <t>Total expenditure excluding customer contributions</t>
  </si>
  <si>
    <t>2.1.7 - STANDARD CONTROL SERVICES CAPCONS</t>
  </si>
  <si>
    <t>Total Capcons</t>
  </si>
  <si>
    <t>2.1.8 - STANDARD CONTROL SERVICES CAPITALISED OVERHEADS</t>
  </si>
  <si>
    <t>Total Capitalised Overheads</t>
  </si>
  <si>
    <t>2.10.1 - NETWORK OVERHEADS EXPENDITURE</t>
  </si>
  <si>
    <t xml:space="preserve">Total  </t>
  </si>
  <si>
    <t/>
  </si>
  <si>
    <t>Alternative Control Services</t>
  </si>
  <si>
    <t>OTHER DISTRIBUTION SERVICES</t>
  </si>
  <si>
    <t>Negotiated Services</t>
  </si>
  <si>
    <t>Unregulated Distribution Services</t>
  </si>
  <si>
    <t>2.10.2 - CORPORATE OVERHEADS EXPENDITURE</t>
  </si>
  <si>
    <t>SCS Customer contributions</t>
  </si>
  <si>
    <t>SCS Capex (excl cust contributions &amp; before disposals)</t>
  </si>
  <si>
    <t>Includes customer contributions</t>
  </si>
  <si>
    <t>Have excluded Water as not a distribution service</t>
  </si>
  <si>
    <t>IT &amp; COMMUNICATIONS</t>
  </si>
  <si>
    <t>Total IT and communications</t>
  </si>
  <si>
    <t>MOTOR VEHICLES</t>
  </si>
  <si>
    <t>Car</t>
  </si>
  <si>
    <t>Light commercial vehicle</t>
  </si>
  <si>
    <t xml:space="preserve">Elevated work platform (LCV)  </t>
  </si>
  <si>
    <t>Elevated work platform (HCV)</t>
  </si>
  <si>
    <t>Heavy commercial vehicle</t>
  </si>
  <si>
    <t>BUILDINGS AND PROPERTY</t>
  </si>
  <si>
    <t>Total buildings and property expenditure</t>
  </si>
  <si>
    <t>OTHER</t>
  </si>
  <si>
    <t>Other expenditure</t>
  </si>
  <si>
    <t>Other fleet assets</t>
  </si>
  <si>
    <r>
      <t xml:space="preserve">OTHER - </t>
    </r>
    <r>
      <rPr>
        <i/>
        <sz val="9"/>
        <color theme="1"/>
        <rFont val="Arial"/>
        <family val="2"/>
        <scheme val="minor"/>
      </rPr>
      <t>DNSP nominated</t>
    </r>
  </si>
  <si>
    <t>2.6.1 - NON-NETWORK EXPENDITURE</t>
  </si>
  <si>
    <t>ICT CAPABILITY GROWTH</t>
  </si>
  <si>
    <t>ICT ASSET EXTENSIONS</t>
  </si>
  <si>
    <t>ICT ASSET REMEDITATION</t>
  </si>
  <si>
    <t>ICT ASSET REPLACEMENT</t>
  </si>
  <si>
    <t>Cumulative CPI rate Nominal to 18/19</t>
  </si>
  <si>
    <t>Cumulative CPI rate 16/17 to 18/19</t>
  </si>
  <si>
    <t>Cumulative CPI rate 15/16 to 18/19</t>
  </si>
  <si>
    <t>FY16</t>
  </si>
  <si>
    <t>FY17</t>
  </si>
  <si>
    <t>CPI rate (one year lagged)</t>
  </si>
  <si>
    <t>SCS network overheads</t>
  </si>
  <si>
    <t>Should equal rows 143 to 157</t>
  </si>
  <si>
    <t>Forecast output change</t>
  </si>
  <si>
    <t>Forecast price change</t>
  </si>
  <si>
    <t>Forecast productivity change</t>
  </si>
  <si>
    <t>FY25</t>
  </si>
  <si>
    <t>FY26</t>
  </si>
  <si>
    <t>FY27</t>
  </si>
  <si>
    <t>Unregulated capital contributions</t>
  </si>
  <si>
    <t>SCS customer contributions</t>
  </si>
  <si>
    <t>Direct</t>
  </si>
  <si>
    <t>Convert 2018-19 to 2015-16</t>
  </si>
  <si>
    <t>Total capex</t>
  </si>
  <si>
    <t>FY14</t>
  </si>
  <si>
    <t>FY15</t>
  </si>
  <si>
    <t>SCS capex including customer contributions</t>
  </si>
  <si>
    <t>SCS capex excluding customer contributions</t>
  </si>
  <si>
    <t>LiDAR</t>
  </si>
  <si>
    <t>NON-SYSTEM</t>
  </si>
  <si>
    <t>Capitalised property leases</t>
  </si>
  <si>
    <t>FY28</t>
  </si>
  <si>
    <t>FY29</t>
  </si>
  <si>
    <t>Furniture &amp; fittings</t>
  </si>
  <si>
    <t>LRMC</t>
  </si>
  <si>
    <t>Percentage</t>
  </si>
  <si>
    <t>Amount</t>
  </si>
  <si>
    <t>Capitalised LiDAR</t>
  </si>
  <si>
    <t>Augex related to Customer/demand growth</t>
  </si>
  <si>
    <t>ST</t>
  </si>
  <si>
    <t>HV</t>
  </si>
  <si>
    <t>LV</t>
  </si>
  <si>
    <t>Total Augex amount for LRMC</t>
  </si>
  <si>
    <t>Connections related to custoemr/demand growth</t>
  </si>
  <si>
    <t>Total Connections amount for LRMC</t>
  </si>
  <si>
    <t>HV (Distribution lines and cables)</t>
  </si>
  <si>
    <t>HV (Substations)</t>
  </si>
  <si>
    <t>ST (Transformers)</t>
  </si>
  <si>
    <t>Augex</t>
  </si>
  <si>
    <t>Repex that relates to change in capacity only</t>
  </si>
  <si>
    <t>2.6.4 - INFORMATION &amp; COMMUNICATIONS TECHNOLOGY - CAPEX BY PURPOSE</t>
  </si>
  <si>
    <t>Overheads (&amp; asset growth for SCS opex)</t>
  </si>
  <si>
    <t>2015-16</t>
  </si>
  <si>
    <t>Gross capex = Capex + customer contributions +disposals</t>
  </si>
  <si>
    <t>Net capex = Capex - disposals - customer contributions</t>
  </si>
  <si>
    <t>IT (including LiDAR)</t>
  </si>
  <si>
    <t>Capitalised Corporate overheads</t>
  </si>
  <si>
    <t>Capitalised Network overheads</t>
  </si>
  <si>
    <t>Opex only Network overheads</t>
  </si>
  <si>
    <t>Opex only Corporate overheads</t>
  </si>
  <si>
    <t>SCS gifted assets</t>
  </si>
  <si>
    <t>Total EE Starting Pool incl growth factor</t>
  </si>
  <si>
    <t>EE starting pool EX growth factor &amp; gifted assets</t>
  </si>
  <si>
    <t>EE ending pool EX growth factor &amp; gifted assets</t>
  </si>
  <si>
    <t>SCS opex growth factor</t>
  </si>
  <si>
    <t>TOTAL</t>
  </si>
  <si>
    <t>Repex</t>
  </si>
  <si>
    <t>Total system direct</t>
  </si>
  <si>
    <t>Total direct capex</t>
  </si>
  <si>
    <t>Total system</t>
  </si>
  <si>
    <t>Non-system (LiDAR)</t>
  </si>
  <si>
    <t>Other non-system by business unit</t>
  </si>
  <si>
    <t>SCS (excluding LiDAR)</t>
  </si>
  <si>
    <t>SCS capex (C55)</t>
  </si>
  <si>
    <t>EXPENDITURE
($'0s, real June 2019)</t>
  </si>
  <si>
    <t>EXPENDITURE  
($0's, real June 2019)</t>
  </si>
  <si>
    <t>EXPENDITURE ($0's, real June 2019)</t>
  </si>
  <si>
    <t>Leave blank for LRMC calculation</t>
  </si>
  <si>
    <t>Base year opex</t>
  </si>
  <si>
    <t>Cumulative total change</t>
  </si>
  <si>
    <t>Price change $ y.o.y</t>
  </si>
  <si>
    <t>Output change $ y.o.y</t>
  </si>
  <si>
    <t>Total price and output growth y.o.y</t>
  </si>
  <si>
    <t>FY30</t>
  </si>
  <si>
    <t>FY31</t>
  </si>
  <si>
    <t>FY32</t>
  </si>
  <si>
    <t>FY33</t>
  </si>
  <si>
    <t>FY34</t>
  </si>
  <si>
    <t>2013-14 to 2018-19</t>
  </si>
  <si>
    <t>Asset Management and Planning</t>
  </si>
  <si>
    <t>Customer and Market Interactions</t>
  </si>
  <si>
    <t>Enterprise Services</t>
  </si>
  <si>
    <t>Network Services and Works Management</t>
  </si>
  <si>
    <t>Technology and ICT</t>
  </si>
  <si>
    <t>Further categories for RIN reporting (SCS ONLY)</t>
  </si>
  <si>
    <t>Tools &amp;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</si>
</sst>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* #,##0_-;\(\ #,##0\)_-;_-* &quot;-&quot;_-;_-@_-"/>
    <numFmt numFmtId="168" formatCode="0.0%"/>
    <numFmt numFmtId="169" formatCode="_-* #,##0_-;[Red]\(#,##0\)_-;_-* &quot;-&quot;??_-;_-@_-"/>
    <numFmt numFmtId="170" formatCode="_(&quot;$&quot;* #,##0_);_(&quot;$&quot;* \(#,##0\);_(&quot;$&quot;* &quot;-&quot;??_);_(@_)"/>
  </numFmts>
  <fonts count="46" x14ac:knownFonts="1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b/>
      <sz val="9"/>
      <name val="Arial"/>
      <family val="2"/>
      <scheme val="minor"/>
    </font>
    <font>
      <sz val="9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12"/>
      <color theme="0"/>
      <name val="Arial"/>
      <family val="2"/>
      <scheme val="minor"/>
    </font>
    <font>
      <sz val="12"/>
      <color theme="0"/>
      <name val="Arial"/>
      <family val="2"/>
      <scheme val="minor"/>
    </font>
    <font>
      <b/>
      <sz val="12"/>
      <color theme="7"/>
      <name val="Arial"/>
      <family val="2"/>
      <scheme val="minor"/>
    </font>
    <font>
      <sz val="9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9"/>
      <color rgb="FFFF0000"/>
      <name val="Arial"/>
      <family val="2"/>
      <scheme val="minor"/>
    </font>
    <font>
      <sz val="9"/>
      <name val="Arial Black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Arial"/>
      <family val="2"/>
      <scheme val="minor"/>
    </font>
    <font>
      <b/>
      <sz val="14"/>
      <color rgb="FFFFFFFF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9"/>
      <color rgb="FF0070C0"/>
      <name val="Arial"/>
      <family val="2"/>
      <scheme val="minor"/>
    </font>
    <font>
      <sz val="8"/>
      <color rgb="FF0070C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i/>
      <sz val="9"/>
      <color rgb="FF0070C0"/>
      <name val="Arial"/>
      <family val="2"/>
      <scheme val="minor"/>
    </font>
    <font>
      <b/>
      <i/>
      <sz val="9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9"/>
      <color theme="0"/>
      <name val="Arial"/>
      <family val="2"/>
      <scheme val="minor"/>
    </font>
    <font>
      <b/>
      <sz val="9"/>
      <color theme="1"/>
      <name val="Arial"/>
      <family val="2"/>
      <scheme val="minor"/>
    </font>
    <font>
      <sz val="11"/>
      <color theme="3"/>
      <name val="Arial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</fills>
  <borders count="124">
    <border>
      <left/>
      <right/>
      <top/>
      <bottom/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medium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medium">
        <color auto="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auto="1"/>
      </right>
      <top/>
      <bottom/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medium">
        <color auto="1"/>
      </right>
      <top style="thin">
        <color theme="0" tint="-0.24994659260841701"/>
      </top>
      <bottom/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indexed="64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medium">
        <color auto="1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medium">
        <color auto="1"/>
      </bottom>
      <diagonal/>
    </border>
    <border>
      <left style="medium">
        <color indexed="64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 style="medium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medium">
        <color indexed="64"/>
      </top>
      <bottom/>
      <diagonal/>
    </border>
    <border>
      <left style="thin">
        <color theme="0" tint="-0.24994659260841701"/>
      </left>
      <right/>
      <top style="thin">
        <color indexed="64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medium">
        <color auto="1"/>
      </bottom>
      <diagonal/>
    </border>
    <border>
      <left/>
      <right style="medium">
        <color auto="1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thin">
        <color auto="1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theme="0" tint="-0.34998626667073579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1">
      <alignment horizontal="left" vertical="center" wrapText="1" indent="1"/>
    </xf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9" fillId="20" borderId="0">
      <alignment vertical="center"/>
      <protection locked="0"/>
    </xf>
    <xf numFmtId="0" fontId="1" fillId="0" borderId="0"/>
    <xf numFmtId="169" fontId="3" fillId="21" borderId="24" applyFont="0" applyFill="0" applyBorder="0" applyAlignment="0">
      <alignment horizontal="right" vertical="top" wrapText="1"/>
      <protection locked="0"/>
    </xf>
    <xf numFmtId="0" fontId="3" fillId="0" borderId="0">
      <protection locked="0"/>
    </xf>
    <xf numFmtId="0" fontId="23" fillId="22" borderId="0">
      <alignment vertical="center"/>
      <protection locked="0"/>
    </xf>
    <xf numFmtId="164" fontId="3" fillId="0" borderId="0" applyFont="0" applyFill="0" applyBorder="0" applyAlignment="0" applyProtection="0"/>
  </cellStyleXfs>
  <cellXfs count="545">
    <xf numFmtId="0" fontId="0" fillId="0" borderId="0" xfId="0"/>
    <xf numFmtId="0" fontId="2" fillId="0" borderId="0" xfId="0" applyFont="1"/>
    <xf numFmtId="10" fontId="0" fillId="0" borderId="0" xfId="2" applyNumberFormat="1" applyFont="1"/>
    <xf numFmtId="166" fontId="2" fillId="0" borderId="0" xfId="0" applyNumberFormat="1" applyFont="1"/>
    <xf numFmtId="166" fontId="0" fillId="0" borderId="0" xfId="3" applyNumberFormat="1" applyFont="1"/>
    <xf numFmtId="0" fontId="2" fillId="0" borderId="0" xfId="0" applyFont="1" applyAlignment="1">
      <alignment horizontal="center"/>
    </xf>
    <xf numFmtId="0" fontId="5" fillId="0" borderId="0" xfId="0" applyFont="1" applyFill="1"/>
    <xf numFmtId="0" fontId="0" fillId="0" borderId="0" xfId="0" applyFill="1"/>
    <xf numFmtId="10" fontId="0" fillId="0" borderId="0" xfId="0" applyNumberFormat="1"/>
    <xf numFmtId="0" fontId="4" fillId="0" borderId="0" xfId="0" applyFont="1"/>
    <xf numFmtId="0" fontId="5" fillId="0" borderId="0" xfId="0" applyFont="1"/>
    <xf numFmtId="166" fontId="5" fillId="0" borderId="0" xfId="3" applyNumberFormat="1" applyFont="1"/>
    <xf numFmtId="166" fontId="5" fillId="0" borderId="0" xfId="0" applyNumberFormat="1" applyFont="1"/>
    <xf numFmtId="0" fontId="7" fillId="0" borderId="0" xfId="0" applyFont="1"/>
    <xf numFmtId="0" fontId="10" fillId="0" borderId="0" xfId="0" applyFont="1"/>
    <xf numFmtId="0" fontId="4" fillId="0" borderId="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6" fontId="5" fillId="0" borderId="0" xfId="3" applyNumberFormat="1" applyFont="1" applyBorder="1"/>
    <xf numFmtId="166" fontId="5" fillId="0" borderId="6" xfId="3" applyNumberFormat="1" applyFont="1" applyBorder="1"/>
    <xf numFmtId="166" fontId="5" fillId="0" borderId="5" xfId="3" applyNumberFormat="1" applyFont="1" applyBorder="1"/>
    <xf numFmtId="0" fontId="4" fillId="0" borderId="5" xfId="0" applyFont="1" applyBorder="1"/>
    <xf numFmtId="0" fontId="5" fillId="0" borderId="5" xfId="0" applyFont="1" applyBorder="1" applyAlignment="1">
      <alignment horizontal="left" indent="1"/>
    </xf>
    <xf numFmtId="0" fontId="4" fillId="0" borderId="5" xfId="0" applyFont="1" applyBorder="1" applyAlignment="1">
      <alignment horizontal="left"/>
    </xf>
    <xf numFmtId="0" fontId="5" fillId="0" borderId="0" xfId="0" applyFont="1" applyBorder="1"/>
    <xf numFmtId="0" fontId="5" fillId="0" borderId="6" xfId="0" applyFont="1" applyBorder="1"/>
    <xf numFmtId="166" fontId="4" fillId="0" borderId="6" xfId="3" applyNumberFormat="1" applyFont="1" applyBorder="1"/>
    <xf numFmtId="166" fontId="4" fillId="0" borderId="0" xfId="3" applyNumberFormat="1" applyFont="1" applyFill="1" applyBorder="1"/>
    <xf numFmtId="0" fontId="8" fillId="7" borderId="2" xfId="0" applyFont="1" applyFill="1" applyBorder="1"/>
    <xf numFmtId="0" fontId="8" fillId="3" borderId="2" xfId="0" applyFont="1" applyFill="1" applyBorder="1"/>
    <xf numFmtId="0" fontId="9" fillId="3" borderId="10" xfId="0" applyFont="1" applyFill="1" applyBorder="1"/>
    <xf numFmtId="0" fontId="9" fillId="7" borderId="10" xfId="0" applyFont="1" applyFill="1" applyBorder="1"/>
    <xf numFmtId="0" fontId="5" fillId="0" borderId="8" xfId="0" applyFont="1" applyBorder="1"/>
    <xf numFmtId="0" fontId="5" fillId="0" borderId="3" xfId="0" applyFont="1" applyBorder="1"/>
    <xf numFmtId="9" fontId="5" fillId="0" borderId="0" xfId="0" applyNumberFormat="1" applyFont="1"/>
    <xf numFmtId="0" fontId="7" fillId="0" borderId="0" xfId="0" applyFont="1" applyFill="1"/>
    <xf numFmtId="0" fontId="6" fillId="8" borderId="5" xfId="0" applyFont="1" applyFill="1" applyBorder="1"/>
    <xf numFmtId="167" fontId="5" fillId="0" borderId="0" xfId="3" applyNumberFormat="1" applyFont="1" applyBorder="1"/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166" fontId="6" fillId="8" borderId="0" xfId="3" applyNumberFormat="1" applyFont="1" applyFill="1" applyBorder="1"/>
    <xf numFmtId="166" fontId="6" fillId="8" borderId="6" xfId="3" applyNumberFormat="1" applyFont="1" applyFill="1" applyBorder="1"/>
    <xf numFmtId="166" fontId="5" fillId="13" borderId="0" xfId="3" applyNumberFormat="1" applyFont="1" applyFill="1" applyBorder="1"/>
    <xf numFmtId="166" fontId="5" fillId="13" borderId="6" xfId="3" applyNumberFormat="1" applyFont="1" applyFill="1" applyBorder="1"/>
    <xf numFmtId="0" fontId="5" fillId="13" borderId="5" xfId="0" applyFont="1" applyFill="1" applyBorder="1" applyAlignment="1">
      <alignment horizontal="left" indent="1"/>
    </xf>
    <xf numFmtId="166" fontId="5" fillId="0" borderId="0" xfId="3" applyNumberFormat="1" applyFont="1" applyFill="1" applyBorder="1"/>
    <xf numFmtId="167" fontId="4" fillId="0" borderId="6" xfId="0" applyNumberFormat="1" applyFont="1" applyBorder="1"/>
    <xf numFmtId="166" fontId="5" fillId="9" borderId="0" xfId="3" applyNumberFormat="1" applyFont="1" applyFill="1" applyBorder="1"/>
    <xf numFmtId="0" fontId="5" fillId="0" borderId="7" xfId="0" applyFont="1" applyBorder="1" applyAlignment="1">
      <alignment horizontal="left" indent="1"/>
    </xf>
    <xf numFmtId="0" fontId="5" fillId="0" borderId="0" xfId="0" applyFont="1" applyFill="1" applyBorder="1"/>
    <xf numFmtId="0" fontId="11" fillId="0" borderId="2" xfId="0" applyFont="1" applyBorder="1"/>
    <xf numFmtId="0" fontId="6" fillId="8" borderId="5" xfId="0" applyFont="1" applyFill="1" applyBorder="1" applyAlignment="1">
      <alignment horizontal="left"/>
    </xf>
    <xf numFmtId="166" fontId="6" fillId="8" borderId="5" xfId="3" applyNumberFormat="1" applyFont="1" applyFill="1" applyBorder="1" applyAlignment="1">
      <alignment horizontal="left"/>
    </xf>
    <xf numFmtId="166" fontId="6" fillId="8" borderId="0" xfId="3" applyNumberFormat="1" applyFont="1" applyFill="1" applyBorder="1" applyAlignment="1">
      <alignment horizontal="left"/>
    </xf>
    <xf numFmtId="166" fontId="6" fillId="8" borderId="6" xfId="3" applyNumberFormat="1" applyFont="1" applyFill="1" applyBorder="1" applyAlignment="1">
      <alignment horizontal="left"/>
    </xf>
    <xf numFmtId="166" fontId="4" fillId="0" borderId="6" xfId="3" applyNumberFormat="1" applyFont="1" applyFill="1" applyBorder="1"/>
    <xf numFmtId="166" fontId="4" fillId="0" borderId="9" xfId="3" applyNumberFormat="1" applyFont="1" applyFill="1" applyBorder="1"/>
    <xf numFmtId="166" fontId="4" fillId="15" borderId="5" xfId="3" applyNumberFormat="1" applyFont="1" applyFill="1" applyBorder="1"/>
    <xf numFmtId="166" fontId="5" fillId="15" borderId="0" xfId="3" applyNumberFormat="1" applyFont="1" applyFill="1" applyBorder="1"/>
    <xf numFmtId="0" fontId="4" fillId="15" borderId="5" xfId="0" applyFont="1" applyFill="1" applyBorder="1"/>
    <xf numFmtId="0" fontId="6" fillId="15" borderId="5" xfId="0" applyFont="1" applyFill="1" applyBorder="1" applyAlignment="1">
      <alignment horizontal="left"/>
    </xf>
    <xf numFmtId="166" fontId="4" fillId="15" borderId="0" xfId="3" applyNumberFormat="1" applyFont="1" applyFill="1" applyBorder="1"/>
    <xf numFmtId="166" fontId="4" fillId="15" borderId="6" xfId="3" applyNumberFormat="1" applyFont="1" applyFill="1" applyBorder="1"/>
    <xf numFmtId="0" fontId="4" fillId="15" borderId="5" xfId="0" applyFont="1" applyFill="1" applyBorder="1" applyAlignment="1">
      <alignment horizontal="left"/>
    </xf>
    <xf numFmtId="0" fontId="6" fillId="15" borderId="5" xfId="0" applyFont="1" applyFill="1" applyBorder="1"/>
    <xf numFmtId="166" fontId="4" fillId="15" borderId="0" xfId="0" applyNumberFormat="1" applyFont="1" applyFill="1" applyBorder="1"/>
    <xf numFmtId="166" fontId="4" fillId="15" borderId="6" xfId="0" applyNumberFormat="1" applyFont="1" applyFill="1" applyBorder="1"/>
    <xf numFmtId="0" fontId="4" fillId="14" borderId="5" xfId="0" applyFont="1" applyFill="1" applyBorder="1"/>
    <xf numFmtId="0" fontId="4" fillId="4" borderId="5" xfId="0" applyFont="1" applyFill="1" applyBorder="1"/>
    <xf numFmtId="166" fontId="6" fillId="4" borderId="0" xfId="3" applyNumberFormat="1" applyFont="1" applyFill="1" applyBorder="1" applyAlignment="1">
      <alignment horizontal="left"/>
    </xf>
    <xf numFmtId="166" fontId="6" fillId="4" borderId="6" xfId="3" applyNumberFormat="1" applyFont="1" applyFill="1" applyBorder="1" applyAlignment="1">
      <alignment horizontal="left"/>
    </xf>
    <xf numFmtId="0" fontId="4" fillId="14" borderId="5" xfId="0" applyFont="1" applyFill="1" applyBorder="1" applyAlignment="1">
      <alignment horizontal="left"/>
    </xf>
    <xf numFmtId="166" fontId="4" fillId="14" borderId="0" xfId="3" applyNumberFormat="1" applyFont="1" applyFill="1" applyBorder="1"/>
    <xf numFmtId="166" fontId="4" fillId="14" borderId="6" xfId="3" applyNumberFormat="1" applyFont="1" applyFill="1" applyBorder="1"/>
    <xf numFmtId="0" fontId="4" fillId="0" borderId="5" xfId="0" applyFont="1" applyBorder="1" applyAlignment="1">
      <alignment horizontal="left" indent="1"/>
    </xf>
    <xf numFmtId="0" fontId="5" fillId="0" borderId="5" xfId="0" applyFont="1" applyBorder="1" applyAlignment="1">
      <alignment horizontal="left" indent="2"/>
    </xf>
    <xf numFmtId="166" fontId="5" fillId="0" borderId="6" xfId="3" applyNumberFormat="1" applyFont="1" applyFill="1" applyBorder="1"/>
    <xf numFmtId="0" fontId="5" fillId="0" borderId="5" xfId="0" applyFont="1" applyFill="1" applyBorder="1" applyAlignment="1">
      <alignment horizontal="left" indent="1"/>
    </xf>
    <xf numFmtId="166" fontId="5" fillId="0" borderId="5" xfId="3" applyNumberFormat="1" applyFont="1" applyFill="1" applyBorder="1"/>
    <xf numFmtId="166" fontId="4" fillId="14" borderId="0" xfId="0" applyNumberFormat="1" applyFont="1" applyFill="1" applyBorder="1"/>
    <xf numFmtId="166" fontId="4" fillId="14" borderId="6" xfId="0" applyNumberFormat="1" applyFont="1" applyFill="1" applyBorder="1"/>
    <xf numFmtId="166" fontId="2" fillId="0" borderId="11" xfId="3" applyNumberFormat="1" applyFont="1" applyBorder="1"/>
    <xf numFmtId="0" fontId="13" fillId="4" borderId="3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wrapText="1"/>
    </xf>
    <xf numFmtId="166" fontId="0" fillId="0" borderId="0" xfId="3" applyNumberFormat="1" applyFont="1" applyBorder="1"/>
    <xf numFmtId="0" fontId="0" fillId="0" borderId="5" xfId="0" applyBorder="1"/>
    <xf numFmtId="0" fontId="0" fillId="0" borderId="12" xfId="0" applyBorder="1"/>
    <xf numFmtId="0" fontId="0" fillId="0" borderId="0" xfId="0" applyBorder="1"/>
    <xf numFmtId="0" fontId="2" fillId="0" borderId="5" xfId="0" applyFont="1" applyBorder="1"/>
    <xf numFmtId="0" fontId="13" fillId="6" borderId="3" xfId="0" applyFont="1" applyFill="1" applyBorder="1" applyAlignment="1">
      <alignment horizontal="center"/>
    </xf>
    <xf numFmtId="0" fontId="2" fillId="4" borderId="15" xfId="0" applyFont="1" applyFill="1" applyBorder="1"/>
    <xf numFmtId="166" fontId="2" fillId="4" borderId="14" xfId="3" applyNumberFormat="1" applyFont="1" applyFill="1" applyBorder="1"/>
    <xf numFmtId="166" fontId="2" fillId="4" borderId="16" xfId="3" applyNumberFormat="1" applyFont="1" applyFill="1" applyBorder="1"/>
    <xf numFmtId="0" fontId="2" fillId="11" borderId="15" xfId="0" applyFont="1" applyFill="1" applyBorder="1"/>
    <xf numFmtId="166" fontId="2" fillId="11" borderId="14" xfId="3" applyNumberFormat="1" applyFont="1" applyFill="1" applyBorder="1"/>
    <xf numFmtId="166" fontId="2" fillId="11" borderId="16" xfId="3" applyNumberFormat="1" applyFont="1" applyFill="1" applyBorder="1"/>
    <xf numFmtId="0" fontId="2" fillId="13" borderId="5" xfId="0" applyFont="1" applyFill="1" applyBorder="1" applyAlignment="1">
      <alignment wrapText="1"/>
    </xf>
    <xf numFmtId="166" fontId="0" fillId="13" borderId="0" xfId="3" applyNumberFormat="1" applyFont="1" applyFill="1" applyBorder="1"/>
    <xf numFmtId="0" fontId="0" fillId="13" borderId="5" xfId="0" applyFill="1" applyBorder="1"/>
    <xf numFmtId="0" fontId="0" fillId="13" borderId="12" xfId="0" applyFill="1" applyBorder="1"/>
    <xf numFmtId="166" fontId="2" fillId="13" borderId="11" xfId="3" applyNumberFormat="1" applyFont="1" applyFill="1" applyBorder="1"/>
    <xf numFmtId="0" fontId="0" fillId="13" borderId="0" xfId="0" applyFill="1" applyBorder="1"/>
    <xf numFmtId="0" fontId="2" fillId="13" borderId="5" xfId="0" applyFont="1" applyFill="1" applyBorder="1"/>
    <xf numFmtId="166" fontId="2" fillId="11" borderId="6" xfId="0" applyNumberFormat="1" applyFont="1" applyFill="1" applyBorder="1"/>
    <xf numFmtId="166" fontId="2" fillId="11" borderId="13" xfId="3" applyNumberFormat="1" applyFont="1" applyFill="1" applyBorder="1"/>
    <xf numFmtId="0" fontId="2" fillId="11" borderId="6" xfId="0" applyFont="1" applyFill="1" applyBorder="1"/>
    <xf numFmtId="166" fontId="2" fillId="11" borderId="6" xfId="3" applyNumberFormat="1" applyFont="1" applyFill="1" applyBorder="1"/>
    <xf numFmtId="0" fontId="4" fillId="0" borderId="5" xfId="0" applyFont="1" applyFill="1" applyBorder="1" applyAlignment="1">
      <alignment horizontal="left"/>
    </xf>
    <xf numFmtId="0" fontId="2" fillId="0" borderId="2" xfId="0" applyFont="1" applyBorder="1"/>
    <xf numFmtId="0" fontId="2" fillId="0" borderId="12" xfId="0" applyFont="1" applyBorder="1"/>
    <xf numFmtId="0" fontId="4" fillId="15" borderId="7" xfId="0" applyFont="1" applyFill="1" applyBorder="1"/>
    <xf numFmtId="0" fontId="0" fillId="0" borderId="2" xfId="0" applyBorder="1"/>
    <xf numFmtId="167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7" fontId="5" fillId="2" borderId="0" xfId="3" applyNumberFormat="1" applyFont="1" applyFill="1" applyBorder="1"/>
    <xf numFmtId="9" fontId="5" fillId="2" borderId="0" xfId="2" applyFont="1" applyFill="1" applyBorder="1"/>
    <xf numFmtId="9" fontId="5" fillId="2" borderId="6" xfId="2" applyFont="1" applyFill="1" applyBorder="1"/>
    <xf numFmtId="167" fontId="4" fillId="0" borderId="0" xfId="3" applyNumberFormat="1" applyFont="1" applyFill="1" applyBorder="1"/>
    <xf numFmtId="167" fontId="5" fillId="0" borderId="11" xfId="3" applyNumberFormat="1" applyFont="1" applyBorder="1"/>
    <xf numFmtId="167" fontId="5" fillId="2" borderId="8" xfId="3" applyNumberFormat="1" applyFont="1" applyFill="1" applyBorder="1"/>
    <xf numFmtId="9" fontId="5" fillId="2" borderId="8" xfId="2" applyFont="1" applyFill="1" applyBorder="1"/>
    <xf numFmtId="9" fontId="5" fillId="2" borderId="9" xfId="2" applyFont="1" applyFill="1" applyBorder="1"/>
    <xf numFmtId="167" fontId="4" fillId="0" borderId="11" xfId="0" applyNumberFormat="1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7" fontId="5" fillId="2" borderId="6" xfId="3" applyNumberFormat="1" applyFont="1" applyFill="1" applyBorder="1"/>
    <xf numFmtId="167" fontId="5" fillId="0" borderId="13" xfId="3" applyNumberFormat="1" applyFont="1" applyBorder="1"/>
    <xf numFmtId="167" fontId="5" fillId="2" borderId="9" xfId="3" applyNumberFormat="1" applyFont="1" applyFill="1" applyBorder="1"/>
    <xf numFmtId="167" fontId="4" fillId="0" borderId="0" xfId="3" applyNumberFormat="1" applyFont="1" applyBorder="1"/>
    <xf numFmtId="167" fontId="4" fillId="0" borderId="6" xfId="3" applyNumberFormat="1" applyFont="1" applyBorder="1"/>
    <xf numFmtId="0" fontId="4" fillId="0" borderId="5" xfId="0" applyFont="1" applyFill="1" applyBorder="1" applyAlignment="1">
      <alignment horizontal="left" indent="1"/>
    </xf>
    <xf numFmtId="9" fontId="5" fillId="9" borderId="0" xfId="2" applyFont="1" applyFill="1" applyBorder="1"/>
    <xf numFmtId="9" fontId="5" fillId="9" borderId="6" xfId="2" applyFont="1" applyFill="1" applyBorder="1"/>
    <xf numFmtId="0" fontId="8" fillId="4" borderId="3" xfId="0" applyFont="1" applyFill="1" applyBorder="1" applyAlignment="1">
      <alignment horizontal="center"/>
    </xf>
    <xf numFmtId="0" fontId="8" fillId="20" borderId="0" xfId="4" applyFont="1">
      <alignment vertical="center"/>
      <protection locked="0"/>
    </xf>
    <xf numFmtId="0" fontId="18" fillId="10" borderId="19" xfId="0" applyFont="1" applyFill="1" applyBorder="1" applyAlignment="1" applyProtection="1">
      <alignment horizontal="center" vertical="center" wrapText="1"/>
    </xf>
    <xf numFmtId="0" fontId="18" fillId="10" borderId="20" xfId="0" applyFont="1" applyFill="1" applyBorder="1" applyAlignment="1" applyProtection="1">
      <alignment horizontal="center" vertical="center" wrapText="1"/>
    </xf>
    <xf numFmtId="0" fontId="18" fillId="19" borderId="21" xfId="0" applyFont="1" applyFill="1" applyBorder="1" applyAlignment="1" applyProtection="1">
      <alignment horizontal="center" vertical="center" wrapText="1"/>
    </xf>
    <xf numFmtId="0" fontId="18" fillId="19" borderId="22" xfId="0" applyFont="1" applyFill="1" applyBorder="1" applyAlignment="1" applyProtection="1">
      <alignment horizontal="center" vertical="center" wrapText="1"/>
    </xf>
    <xf numFmtId="0" fontId="19" fillId="0" borderId="23" xfId="0" applyFont="1" applyFill="1" applyBorder="1" applyAlignment="1" applyProtection="1">
      <alignment horizontal="right" vertical="top"/>
    </xf>
    <xf numFmtId="169" fontId="5" fillId="21" borderId="24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5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6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28" xfId="3" applyNumberFormat="1" applyFont="1" applyFill="1" applyBorder="1" applyAlignment="1" applyProtection="1">
      <alignment horizontal="right" vertical="top" wrapText="1"/>
      <protection locked="0"/>
    </xf>
    <xf numFmtId="0" fontId="19" fillId="0" borderId="29" xfId="0" applyFont="1" applyFill="1" applyBorder="1" applyAlignment="1" applyProtection="1">
      <alignment horizontal="right" vertical="top"/>
    </xf>
    <xf numFmtId="169" fontId="5" fillId="21" borderId="30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1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2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3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4" xfId="3" applyNumberFormat="1" applyFont="1" applyFill="1" applyBorder="1" applyAlignment="1" applyProtection="1">
      <alignment horizontal="right" vertical="top" wrapText="1"/>
      <protection locked="0"/>
    </xf>
    <xf numFmtId="0" fontId="19" fillId="0" borderId="35" xfId="0" applyFont="1" applyFill="1" applyBorder="1" applyAlignment="1" applyProtection="1">
      <alignment horizontal="right" vertical="top"/>
    </xf>
    <xf numFmtId="169" fontId="5" fillId="21" borderId="36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38" xfId="3" applyNumberFormat="1" applyFont="1" applyFill="1" applyBorder="1" applyAlignment="1" applyProtection="1">
      <alignment horizontal="right" vertical="top" wrapText="1"/>
      <protection locked="0"/>
    </xf>
    <xf numFmtId="0" fontId="20" fillId="0" borderId="39" xfId="0" applyFont="1" applyFill="1" applyBorder="1" applyAlignment="1" applyProtection="1">
      <alignment horizontal="right" vertical="top"/>
    </xf>
    <xf numFmtId="169" fontId="5" fillId="0" borderId="0" xfId="0" applyNumberFormat="1" applyFont="1"/>
    <xf numFmtId="169" fontId="5" fillId="21" borderId="4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48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49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54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55" xfId="3" applyNumberFormat="1" applyFont="1" applyFill="1" applyBorder="1" applyAlignment="1" applyProtection="1">
      <alignment horizontal="right" vertical="top" wrapText="1"/>
      <protection locked="0"/>
    </xf>
    <xf numFmtId="0" fontId="6" fillId="17" borderId="52" xfId="0" applyFont="1" applyFill="1" applyBorder="1" applyAlignment="1" applyProtection="1">
      <alignment horizontal="right" vertical="center" wrapText="1" indent="1"/>
    </xf>
    <xf numFmtId="169" fontId="5" fillId="17" borderId="56" xfId="3" applyNumberFormat="1" applyFont="1" applyFill="1" applyBorder="1" applyAlignment="1" applyProtection="1">
      <alignment horizontal="right" vertical="center"/>
    </xf>
    <xf numFmtId="169" fontId="5" fillId="17" borderId="21" xfId="3" applyNumberFormat="1" applyFont="1" applyFill="1" applyBorder="1" applyAlignment="1" applyProtection="1">
      <alignment horizontal="right" vertical="center"/>
    </xf>
    <xf numFmtId="169" fontId="5" fillId="17" borderId="22" xfId="3" applyNumberFormat="1" applyFont="1" applyFill="1" applyBorder="1" applyAlignment="1" applyProtection="1">
      <alignment horizontal="right" vertical="center"/>
    </xf>
    <xf numFmtId="169" fontId="5" fillId="21" borderId="57" xfId="3" applyNumberFormat="1" applyFont="1" applyFill="1" applyBorder="1" applyAlignment="1" applyProtection="1">
      <alignment horizontal="right" vertical="top"/>
      <protection locked="0"/>
    </xf>
    <xf numFmtId="169" fontId="5" fillId="21" borderId="58" xfId="3" applyNumberFormat="1" applyFont="1" applyFill="1" applyBorder="1" applyAlignment="1" applyProtection="1">
      <alignment horizontal="right" vertical="top"/>
      <protection locked="0"/>
    </xf>
    <xf numFmtId="169" fontId="5" fillId="21" borderId="59" xfId="3" applyNumberFormat="1" applyFont="1" applyFill="1" applyBorder="1" applyAlignment="1" applyProtection="1">
      <alignment horizontal="right" vertical="top"/>
      <protection locked="0"/>
    </xf>
    <xf numFmtId="169" fontId="5" fillId="21" borderId="50" xfId="3" applyNumberFormat="1" applyFont="1" applyFill="1" applyBorder="1" applyAlignment="1" applyProtection="1">
      <alignment horizontal="right" vertical="top"/>
      <protection locked="0"/>
    </xf>
    <xf numFmtId="169" fontId="5" fillId="21" borderId="51" xfId="3" applyNumberFormat="1" applyFont="1" applyFill="1" applyBorder="1" applyAlignment="1" applyProtection="1">
      <alignment horizontal="right" vertical="top"/>
      <protection locked="0"/>
    </xf>
    <xf numFmtId="0" fontId="8" fillId="20" borderId="2" xfId="4" applyFont="1" applyBorder="1">
      <alignment vertical="center"/>
      <protection locked="0"/>
    </xf>
    <xf numFmtId="0" fontId="8" fillId="20" borderId="10" xfId="4" applyFont="1" applyBorder="1">
      <alignment vertical="center"/>
      <protection locked="0"/>
    </xf>
    <xf numFmtId="0" fontId="18" fillId="10" borderId="57" xfId="0" applyFont="1" applyFill="1" applyBorder="1" applyAlignment="1" applyProtection="1">
      <alignment horizontal="center" vertical="center" wrapText="1"/>
    </xf>
    <xf numFmtId="0" fontId="18" fillId="10" borderId="50" xfId="0" applyFont="1" applyFill="1" applyBorder="1" applyAlignment="1" applyProtection="1">
      <alignment horizontal="center" vertical="center" wrapText="1"/>
    </xf>
    <xf numFmtId="0" fontId="18" fillId="24" borderId="50" xfId="0" applyFont="1" applyFill="1" applyBorder="1" applyAlignment="1" applyProtection="1">
      <alignment horizontal="center" vertical="center" wrapText="1"/>
    </xf>
    <xf numFmtId="0" fontId="18" fillId="24" borderId="51" xfId="0" applyFont="1" applyFill="1" applyBorder="1" applyAlignment="1" applyProtection="1">
      <alignment horizontal="center" vertical="center" wrapText="1"/>
    </xf>
    <xf numFmtId="0" fontId="6" fillId="9" borderId="52" xfId="5" applyFont="1" applyFill="1" applyBorder="1" applyAlignment="1" applyProtection="1">
      <alignment vertical="center"/>
    </xf>
    <xf numFmtId="0" fontId="6" fillId="9" borderId="53" xfId="5" applyFont="1" applyFill="1" applyBorder="1" applyAlignment="1" applyProtection="1">
      <alignment horizontal="left" vertical="center" indent="1"/>
    </xf>
    <xf numFmtId="0" fontId="6" fillId="9" borderId="46" xfId="5" applyFont="1" applyFill="1" applyBorder="1" applyAlignment="1" applyProtection="1">
      <alignment horizontal="left" vertical="center" indent="1"/>
    </xf>
    <xf numFmtId="0" fontId="19" fillId="25" borderId="63" xfId="0" applyFont="1" applyFill="1" applyBorder="1" applyAlignment="1" applyProtection="1">
      <alignment vertical="center" wrapText="1"/>
    </xf>
    <xf numFmtId="0" fontId="19" fillId="25" borderId="64" xfId="0" applyFont="1" applyFill="1" applyBorder="1" applyAlignment="1" applyProtection="1">
      <alignment horizontal="left" vertical="center" indent="2"/>
    </xf>
    <xf numFmtId="169" fontId="19" fillId="21" borderId="24" xfId="6" applyFont="1" applyBorder="1" applyAlignment="1">
      <alignment horizontal="right" vertical="center" indent="1"/>
      <protection locked="0"/>
    </xf>
    <xf numFmtId="169" fontId="5" fillId="21" borderId="65" xfId="6" applyFont="1" applyBorder="1" applyAlignment="1">
      <alignment horizontal="right" vertical="top" wrapText="1"/>
      <protection locked="0"/>
    </xf>
    <xf numFmtId="169" fontId="5" fillId="21" borderId="25" xfId="6" applyFont="1" applyBorder="1" applyAlignment="1">
      <alignment horizontal="right" vertical="top" wrapText="1"/>
      <protection locked="0"/>
    </xf>
    <xf numFmtId="0" fontId="19" fillId="25" borderId="66" xfId="0" applyFont="1" applyFill="1" applyBorder="1" applyAlignment="1" applyProtection="1">
      <alignment vertical="center" wrapText="1"/>
    </xf>
    <xf numFmtId="0" fontId="19" fillId="25" borderId="43" xfId="0" applyFont="1" applyFill="1" applyBorder="1" applyAlignment="1" applyProtection="1">
      <alignment horizontal="left" vertical="center" indent="2"/>
    </xf>
    <xf numFmtId="169" fontId="19" fillId="21" borderId="67" xfId="6" applyFont="1" applyBorder="1" applyAlignment="1">
      <alignment horizontal="right" vertical="center" indent="1"/>
      <protection locked="0"/>
    </xf>
    <xf numFmtId="169" fontId="5" fillId="21" borderId="68" xfId="6" applyFont="1" applyBorder="1" applyAlignment="1">
      <alignment horizontal="right" vertical="top" wrapText="1"/>
      <protection locked="0"/>
    </xf>
    <xf numFmtId="169" fontId="5" fillId="21" borderId="69" xfId="6" applyFont="1" applyBorder="1" applyAlignment="1">
      <alignment horizontal="right" vertical="top" wrapText="1"/>
      <protection locked="0"/>
    </xf>
    <xf numFmtId="0" fontId="6" fillId="9" borderId="8" xfId="5" applyFont="1" applyFill="1" applyBorder="1" applyAlignment="1" applyProtection="1">
      <alignment horizontal="left" vertical="center" indent="1"/>
    </xf>
    <xf numFmtId="0" fontId="6" fillId="9" borderId="9" xfId="5" applyFont="1" applyFill="1" applyBorder="1" applyAlignment="1" applyProtection="1">
      <alignment horizontal="left" vertical="center" indent="1"/>
    </xf>
    <xf numFmtId="0" fontId="8" fillId="20" borderId="3" xfId="4" applyFont="1" applyBorder="1">
      <alignment vertical="center"/>
      <protection locked="0"/>
    </xf>
    <xf numFmtId="0" fontId="8" fillId="20" borderId="4" xfId="4" applyFont="1" applyBorder="1">
      <alignment vertical="center"/>
      <protection locked="0"/>
    </xf>
    <xf numFmtId="0" fontId="18" fillId="10" borderId="40" xfId="0" applyFont="1" applyFill="1" applyBorder="1" applyAlignment="1" applyProtection="1">
      <alignment horizontal="center" vertical="center" wrapText="1"/>
    </xf>
    <xf numFmtId="0" fontId="18" fillId="10" borderId="41" xfId="0" applyFont="1" applyFill="1" applyBorder="1" applyAlignment="1" applyProtection="1">
      <alignment horizontal="center" vertical="center" wrapText="1"/>
    </xf>
    <xf numFmtId="0" fontId="18" fillId="24" borderId="41" xfId="0" applyFont="1" applyFill="1" applyBorder="1" applyAlignment="1" applyProtection="1">
      <alignment horizontal="center" vertical="center" wrapText="1"/>
    </xf>
    <xf numFmtId="0" fontId="18" fillId="24" borderId="42" xfId="0" applyFont="1" applyFill="1" applyBorder="1" applyAlignment="1" applyProtection="1">
      <alignment horizontal="center" vertical="center" wrapText="1"/>
    </xf>
    <xf numFmtId="0" fontId="19" fillId="25" borderId="73" xfId="0" applyFont="1" applyFill="1" applyBorder="1" applyAlignment="1" applyProtection="1">
      <alignment horizontal="left" vertical="center" indent="2"/>
    </xf>
    <xf numFmtId="0" fontId="19" fillId="25" borderId="74" xfId="0" applyFont="1" applyFill="1" applyBorder="1" applyAlignment="1" applyProtection="1">
      <alignment horizontal="left" vertical="center" indent="2"/>
    </xf>
    <xf numFmtId="166" fontId="5" fillId="14" borderId="0" xfId="3" applyNumberFormat="1" applyFont="1" applyFill="1" applyBorder="1"/>
    <xf numFmtId="166" fontId="5" fillId="14" borderId="6" xfId="3" applyNumberFormat="1" applyFont="1" applyFill="1" applyBorder="1"/>
    <xf numFmtId="0" fontId="18" fillId="19" borderId="79" xfId="0" applyFont="1" applyFill="1" applyBorder="1" applyAlignment="1" applyProtection="1">
      <alignment horizontal="center" vertical="center" wrapText="1"/>
    </xf>
    <xf numFmtId="0" fontId="18" fillId="19" borderId="80" xfId="0" applyFont="1" applyFill="1" applyBorder="1" applyAlignment="1" applyProtection="1">
      <alignment horizontal="center" vertical="center" wrapText="1"/>
    </xf>
    <xf numFmtId="0" fontId="18" fillId="24" borderId="80" xfId="0" applyFont="1" applyFill="1" applyBorder="1" applyAlignment="1" applyProtection="1">
      <alignment horizontal="center" vertical="center" wrapText="1"/>
    </xf>
    <xf numFmtId="0" fontId="18" fillId="24" borderId="81" xfId="0" applyFont="1" applyFill="1" applyBorder="1" applyAlignment="1" applyProtection="1">
      <alignment horizontal="center" vertical="center" wrapText="1"/>
    </xf>
    <xf numFmtId="0" fontId="4" fillId="26" borderId="52" xfId="0" applyFont="1" applyFill="1" applyBorder="1"/>
    <xf numFmtId="0" fontId="5" fillId="26" borderId="53" xfId="0" applyFont="1" applyFill="1" applyBorder="1"/>
    <xf numFmtId="0" fontId="5" fillId="26" borderId="46" xfId="0" applyFont="1" applyFill="1" applyBorder="1"/>
    <xf numFmtId="0" fontId="21" fillId="0" borderId="24" xfId="0" applyFont="1" applyFill="1" applyBorder="1" applyAlignment="1" applyProtection="1">
      <alignment vertical="top"/>
    </xf>
    <xf numFmtId="0" fontId="21" fillId="0" borderId="82" xfId="0" applyFont="1" applyFill="1" applyBorder="1" applyAlignment="1" applyProtection="1">
      <alignment horizontal="right"/>
    </xf>
    <xf numFmtId="0" fontId="21" fillId="0" borderId="84" xfId="0" applyFont="1" applyFill="1" applyBorder="1" applyAlignment="1" applyProtection="1">
      <alignment horizontal="right"/>
    </xf>
    <xf numFmtId="169" fontId="19" fillId="27" borderId="85" xfId="6" applyFont="1" applyFill="1" applyBorder="1" applyAlignment="1">
      <alignment horizontal="right" vertical="center" indent="1"/>
      <protection locked="0"/>
    </xf>
    <xf numFmtId="0" fontId="21" fillId="0" borderId="86" xfId="0" applyFont="1" applyFill="1" applyBorder="1" applyAlignment="1" applyProtection="1">
      <alignment horizontal="right"/>
    </xf>
    <xf numFmtId="169" fontId="19" fillId="27" borderId="30" xfId="6" applyFont="1" applyFill="1" applyBorder="1" applyAlignment="1">
      <alignment horizontal="right" vertical="center" indent="1"/>
      <protection locked="0"/>
    </xf>
    <xf numFmtId="0" fontId="21" fillId="0" borderId="83" xfId="0" applyFont="1" applyFill="1" applyBorder="1" applyAlignment="1" applyProtection="1">
      <alignment vertical="top"/>
    </xf>
    <xf numFmtId="0" fontId="21" fillId="0" borderId="87" xfId="0" applyFont="1" applyFill="1" applyBorder="1" applyAlignment="1" applyProtection="1">
      <alignment vertical="top"/>
    </xf>
    <xf numFmtId="0" fontId="19" fillId="0" borderId="88" xfId="0" applyFont="1" applyFill="1" applyBorder="1" applyAlignment="1" applyProtection="1">
      <alignment vertical="center" wrapText="1"/>
    </xf>
    <xf numFmtId="0" fontId="21" fillId="0" borderId="89" xfId="0" applyFont="1" applyFill="1" applyBorder="1" applyAlignment="1" applyProtection="1">
      <alignment horizontal="right"/>
    </xf>
    <xf numFmtId="0" fontId="21" fillId="21" borderId="86" xfId="0" applyFont="1" applyFill="1" applyBorder="1" applyAlignment="1" applyProtection="1">
      <alignment horizontal="right"/>
    </xf>
    <xf numFmtId="169" fontId="19" fillId="21" borderId="30" xfId="6" applyFont="1" applyBorder="1" applyAlignment="1">
      <alignment horizontal="right" vertical="center" indent="1"/>
      <protection locked="0"/>
    </xf>
    <xf numFmtId="0" fontId="8" fillId="20" borderId="2" xfId="4" applyFont="1" applyBorder="1" applyProtection="1">
      <alignment vertical="center"/>
    </xf>
    <xf numFmtId="0" fontId="8" fillId="20" borderId="3" xfId="4" applyFont="1" applyBorder="1" applyProtection="1">
      <alignment vertical="center"/>
    </xf>
    <xf numFmtId="0" fontId="19" fillId="0" borderId="91" xfId="0" applyFont="1" applyFill="1" applyBorder="1" applyAlignment="1" applyProtection="1">
      <alignment vertical="center" wrapText="1"/>
    </xf>
    <xf numFmtId="0" fontId="19" fillId="0" borderId="92" xfId="0" applyFont="1" applyFill="1" applyBorder="1" applyAlignment="1" applyProtection="1">
      <alignment vertical="center" wrapText="1"/>
    </xf>
    <xf numFmtId="0" fontId="19" fillId="0" borderId="90" xfId="0" applyFont="1" applyFill="1" applyBorder="1" applyAlignment="1" applyProtection="1">
      <alignment vertical="center" wrapText="1"/>
    </xf>
    <xf numFmtId="0" fontId="19" fillId="21" borderId="90" xfId="0" applyFont="1" applyFill="1" applyBorder="1" applyAlignment="1" applyProtection="1">
      <alignment horizontal="left" vertical="top" wrapText="1"/>
      <protection locked="0"/>
    </xf>
    <xf numFmtId="0" fontId="19" fillId="21" borderId="93" xfId="0" applyFont="1" applyFill="1" applyBorder="1" applyAlignment="1" applyProtection="1">
      <alignment horizontal="left" vertical="top" wrapText="1"/>
      <protection locked="0"/>
    </xf>
    <xf numFmtId="0" fontId="21" fillId="21" borderId="94" xfId="0" applyFont="1" applyFill="1" applyBorder="1" applyAlignment="1" applyProtection="1">
      <alignment horizontal="right"/>
    </xf>
    <xf numFmtId="0" fontId="8" fillId="20" borderId="4" xfId="4" applyFont="1" applyBorder="1" applyProtection="1">
      <alignment vertical="center"/>
    </xf>
    <xf numFmtId="0" fontId="4" fillId="15" borderId="5" xfId="0" applyFont="1" applyFill="1" applyBorder="1" applyAlignment="1">
      <alignment horizontal="left" indent="1"/>
    </xf>
    <xf numFmtId="0" fontId="2" fillId="0" borderId="5" xfId="0" applyFont="1" applyFill="1" applyBorder="1"/>
    <xf numFmtId="166" fontId="2" fillId="0" borderId="6" xfId="3" applyNumberFormat="1" applyFont="1" applyFill="1" applyBorder="1"/>
    <xf numFmtId="169" fontId="5" fillId="21" borderId="25" xfId="6" applyFont="1" applyBorder="1" applyAlignment="1">
      <alignment horizontal="right" vertical="center" wrapText="1"/>
      <protection locked="0"/>
    </xf>
    <xf numFmtId="169" fontId="5" fillId="21" borderId="75" xfId="6" applyFont="1" applyBorder="1" applyAlignment="1">
      <alignment horizontal="right" vertical="center" wrapText="1"/>
      <protection locked="0"/>
    </xf>
    <xf numFmtId="169" fontId="5" fillId="21" borderId="65" xfId="6" applyFont="1" applyBorder="1" applyAlignment="1">
      <alignment horizontal="right" vertical="center" wrapText="1"/>
      <protection locked="0"/>
    </xf>
    <xf numFmtId="169" fontId="5" fillId="21" borderId="77" xfId="6" applyFont="1" applyBorder="1" applyAlignment="1">
      <alignment horizontal="right" vertical="center" wrapText="1"/>
      <protection locked="0"/>
    </xf>
    <xf numFmtId="169" fontId="5" fillId="21" borderId="26" xfId="6" applyFont="1" applyBorder="1" applyAlignment="1">
      <alignment horizontal="right" vertical="center" wrapText="1"/>
      <protection locked="0"/>
    </xf>
    <xf numFmtId="169" fontId="5" fillId="21" borderId="27" xfId="6" applyFont="1" applyBorder="1" applyAlignment="1">
      <alignment horizontal="right" vertical="center" wrapText="1"/>
      <protection locked="0"/>
    </xf>
    <xf numFmtId="169" fontId="5" fillId="27" borderId="77" xfId="6" applyFont="1" applyFill="1" applyBorder="1" applyAlignment="1">
      <alignment horizontal="right" vertical="center" wrapText="1"/>
      <protection locked="0"/>
    </xf>
    <xf numFmtId="169" fontId="5" fillId="27" borderId="26" xfId="6" applyFont="1" applyFill="1" applyBorder="1" applyAlignment="1">
      <alignment horizontal="right" vertical="center" wrapText="1"/>
      <protection locked="0"/>
    </xf>
    <xf numFmtId="169" fontId="5" fillId="27" borderId="27" xfId="6" applyFont="1" applyFill="1" applyBorder="1" applyAlignment="1">
      <alignment horizontal="right" vertical="center" wrapText="1"/>
      <protection locked="0"/>
    </xf>
    <xf numFmtId="169" fontId="19" fillId="21" borderId="30" xfId="6" applyFont="1" applyBorder="1" applyAlignment="1">
      <alignment horizontal="right" indent="1"/>
      <protection locked="0"/>
    </xf>
    <xf numFmtId="169" fontId="5" fillId="21" borderId="31" xfId="6" applyFont="1" applyBorder="1" applyAlignment="1">
      <alignment horizontal="right" wrapText="1"/>
      <protection locked="0"/>
    </xf>
    <xf numFmtId="169" fontId="5" fillId="21" borderId="32" xfId="6" applyFont="1" applyBorder="1" applyAlignment="1">
      <alignment horizontal="right" wrapText="1"/>
      <protection locked="0"/>
    </xf>
    <xf numFmtId="169" fontId="5" fillId="21" borderId="33" xfId="6" applyFont="1" applyBorder="1" applyAlignment="1">
      <alignment horizontal="right" wrapText="1"/>
      <protection locked="0"/>
    </xf>
    <xf numFmtId="169" fontId="19" fillId="21" borderId="67" xfId="6" applyFont="1" applyBorder="1" applyAlignment="1">
      <alignment horizontal="right" indent="1"/>
      <protection locked="0"/>
    </xf>
    <xf numFmtId="169" fontId="5" fillId="21" borderId="69" xfId="6" applyFont="1" applyBorder="1" applyAlignment="1">
      <alignment horizontal="right" wrapText="1"/>
      <protection locked="0"/>
    </xf>
    <xf numFmtId="169" fontId="5" fillId="21" borderId="76" xfId="6" applyFont="1" applyBorder="1" applyAlignment="1">
      <alignment horizontal="right" wrapText="1"/>
      <protection locked="0"/>
    </xf>
    <xf numFmtId="169" fontId="5" fillId="21" borderId="68" xfId="6" applyFont="1" applyBorder="1" applyAlignment="1">
      <alignment horizontal="right" wrapText="1"/>
      <protection locked="0"/>
    </xf>
    <xf numFmtId="167" fontId="4" fillId="0" borderId="6" xfId="3" applyNumberFormat="1" applyFont="1" applyFill="1" applyBorder="1"/>
    <xf numFmtId="167" fontId="4" fillId="0" borderId="11" xfId="3" applyNumberFormat="1" applyFont="1" applyBorder="1"/>
    <xf numFmtId="167" fontId="5" fillId="0" borderId="11" xfId="0" applyNumberFormat="1" applyFont="1" applyFill="1" applyBorder="1" applyAlignment="1">
      <alignment horizontal="center"/>
    </xf>
    <xf numFmtId="9" fontId="5" fillId="0" borderId="11" xfId="2" applyFont="1" applyFill="1" applyBorder="1" applyAlignment="1">
      <alignment horizontal="center"/>
    </xf>
    <xf numFmtId="9" fontId="4" fillId="0" borderId="11" xfId="2" applyFont="1" applyBorder="1"/>
    <xf numFmtId="9" fontId="0" fillId="0" borderId="0" xfId="0" applyNumberFormat="1"/>
    <xf numFmtId="167" fontId="4" fillId="0" borderId="13" xfId="3" applyNumberFormat="1" applyFont="1" applyBorder="1"/>
    <xf numFmtId="167" fontId="4" fillId="2" borderId="0" xfId="3" applyNumberFormat="1" applyFont="1" applyFill="1" applyBorder="1"/>
    <xf numFmtId="167" fontId="4" fillId="2" borderId="6" xfId="3" applyNumberFormat="1" applyFont="1" applyFill="1" applyBorder="1"/>
    <xf numFmtId="0" fontId="13" fillId="6" borderId="4" xfId="0" applyFont="1" applyFill="1" applyBorder="1" applyAlignment="1">
      <alignment horizontal="center"/>
    </xf>
    <xf numFmtId="166" fontId="0" fillId="13" borderId="6" xfId="3" applyNumberFormat="1" applyFont="1" applyFill="1" applyBorder="1"/>
    <xf numFmtId="166" fontId="2" fillId="13" borderId="13" xfId="3" applyNumberFormat="1" applyFont="1" applyFill="1" applyBorder="1"/>
    <xf numFmtId="0" fontId="0" fillId="13" borderId="6" xfId="0" applyFill="1" applyBorder="1"/>
    <xf numFmtId="166" fontId="14" fillId="0" borderId="0" xfId="0" applyNumberFormat="1" applyFont="1" applyFill="1"/>
    <xf numFmtId="0" fontId="6" fillId="11" borderId="5" xfId="0" applyFont="1" applyFill="1" applyBorder="1" applyAlignment="1">
      <alignment horizontal="left" wrapText="1"/>
    </xf>
    <xf numFmtId="166" fontId="6" fillId="11" borderId="5" xfId="3" applyNumberFormat="1" applyFont="1" applyFill="1" applyBorder="1" applyAlignment="1">
      <alignment horizontal="left" vertical="center"/>
    </xf>
    <xf numFmtId="166" fontId="6" fillId="11" borderId="0" xfId="3" applyNumberFormat="1" applyFont="1" applyFill="1" applyBorder="1" applyAlignment="1">
      <alignment horizontal="left" vertical="center"/>
    </xf>
    <xf numFmtId="166" fontId="6" fillId="11" borderId="6" xfId="3" applyNumberFormat="1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wrapText="1"/>
    </xf>
    <xf numFmtId="166" fontId="6" fillId="5" borderId="0" xfId="3" applyNumberFormat="1" applyFont="1" applyFill="1" applyBorder="1" applyAlignment="1">
      <alignment horizontal="left" vertical="center"/>
    </xf>
    <xf numFmtId="166" fontId="6" fillId="5" borderId="6" xfId="3" applyNumberFormat="1" applyFont="1" applyFill="1" applyBorder="1" applyAlignment="1">
      <alignment horizontal="left" vertical="center"/>
    </xf>
    <xf numFmtId="167" fontId="5" fillId="0" borderId="0" xfId="3" applyNumberFormat="1" applyFont="1" applyFill="1" applyBorder="1"/>
    <xf numFmtId="167" fontId="5" fillId="0" borderId="6" xfId="3" applyNumberFormat="1" applyFont="1" applyFill="1" applyBorder="1"/>
    <xf numFmtId="9" fontId="5" fillId="0" borderId="13" xfId="2" applyFont="1" applyFill="1" applyBorder="1" applyAlignment="1">
      <alignment horizontal="center"/>
    </xf>
    <xf numFmtId="9" fontId="4" fillId="0" borderId="13" xfId="2" applyFont="1" applyBorder="1"/>
    <xf numFmtId="169" fontId="5" fillId="27" borderId="31" xfId="6" applyFont="1" applyFill="1" applyBorder="1" applyAlignment="1">
      <alignment horizontal="right" vertical="center" wrapText="1"/>
      <protection locked="0"/>
    </xf>
    <xf numFmtId="169" fontId="5" fillId="27" borderId="32" xfId="6" applyFont="1" applyFill="1" applyBorder="1" applyAlignment="1">
      <alignment horizontal="right" vertical="center" wrapText="1"/>
      <protection locked="0"/>
    </xf>
    <xf numFmtId="169" fontId="5" fillId="27" borderId="33" xfId="6" applyFont="1" applyFill="1" applyBorder="1" applyAlignment="1">
      <alignment horizontal="right" vertical="center" wrapText="1"/>
      <protection locked="0"/>
    </xf>
    <xf numFmtId="169" fontId="5" fillId="21" borderId="31" xfId="6" applyFont="1" applyBorder="1" applyAlignment="1">
      <alignment horizontal="right" vertical="center" wrapText="1"/>
      <protection locked="0"/>
    </xf>
    <xf numFmtId="169" fontId="5" fillId="21" borderId="32" xfId="6" applyFont="1" applyBorder="1" applyAlignment="1">
      <alignment horizontal="right" vertical="center" wrapText="1"/>
      <protection locked="0"/>
    </xf>
    <xf numFmtId="169" fontId="5" fillId="21" borderId="33" xfId="6" applyFont="1" applyBorder="1" applyAlignment="1">
      <alignment horizontal="right" vertical="center" wrapText="1"/>
      <protection locked="0"/>
    </xf>
    <xf numFmtId="0" fontId="4" fillId="15" borderId="0" xfId="0" applyFont="1" applyFill="1" applyBorder="1"/>
    <xf numFmtId="0" fontId="8" fillId="4" borderId="3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4" fillId="16" borderId="4" xfId="0" applyFont="1" applyFill="1" applyBorder="1" applyAlignment="1">
      <alignment horizontal="center"/>
    </xf>
    <xf numFmtId="0" fontId="6" fillId="16" borderId="6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4" fillId="16" borderId="3" xfId="0" applyFont="1" applyFill="1" applyBorder="1" applyAlignment="1"/>
    <xf numFmtId="0" fontId="4" fillId="16" borderId="4" xfId="0" applyFont="1" applyFill="1" applyBorder="1" applyAlignment="1"/>
    <xf numFmtId="0" fontId="6" fillId="16" borderId="0" xfId="0" applyFont="1" applyFill="1" applyBorder="1" applyAlignment="1"/>
    <xf numFmtId="0" fontId="6" fillId="16" borderId="6" xfId="0" applyFont="1" applyFill="1" applyBorder="1" applyAlignment="1"/>
    <xf numFmtId="0" fontId="5" fillId="2" borderId="0" xfId="0" applyFont="1" applyFill="1" applyBorder="1"/>
    <xf numFmtId="0" fontId="5" fillId="9" borderId="0" xfId="0" applyFont="1" applyFill="1" applyBorder="1"/>
    <xf numFmtId="0" fontId="8" fillId="4" borderId="3" xfId="0" applyFont="1" applyFill="1" applyBorder="1" applyAlignment="1"/>
    <xf numFmtId="0" fontId="8" fillId="4" borderId="4" xfId="0" applyFont="1" applyFill="1" applyBorder="1" applyAlignment="1"/>
    <xf numFmtId="166" fontId="4" fillId="0" borderId="0" xfId="0" applyNumberFormat="1" applyFont="1" applyBorder="1"/>
    <xf numFmtId="10" fontId="5" fillId="0" borderId="0" xfId="2" applyNumberFormat="1" applyFont="1"/>
    <xf numFmtId="0" fontId="8" fillId="4" borderId="17" xfId="0" applyFont="1" applyFill="1" applyBorder="1"/>
    <xf numFmtId="0" fontId="5" fillId="0" borderId="98" xfId="0" applyFont="1" applyBorder="1"/>
    <xf numFmtId="0" fontId="12" fillId="19" borderId="98" xfId="0" applyFont="1" applyFill="1" applyBorder="1"/>
    <xf numFmtId="168" fontId="12" fillId="19" borderId="98" xfId="2" applyNumberFormat="1" applyFont="1" applyFill="1" applyBorder="1"/>
    <xf numFmtId="0" fontId="5" fillId="19" borderId="98" xfId="0" applyFont="1" applyFill="1" applyBorder="1" applyAlignment="1">
      <alignment horizontal="left" indent="2"/>
    </xf>
    <xf numFmtId="170" fontId="12" fillId="19" borderId="98" xfId="9" applyNumberFormat="1" applyFont="1" applyFill="1" applyBorder="1"/>
    <xf numFmtId="0" fontId="12" fillId="12" borderId="98" xfId="0" applyFont="1" applyFill="1" applyBorder="1"/>
    <xf numFmtId="9" fontId="12" fillId="12" borderId="98" xfId="0" applyNumberFormat="1" applyFont="1" applyFill="1" applyBorder="1"/>
    <xf numFmtId="0" fontId="5" fillId="12" borderId="98" xfId="0" applyFont="1" applyFill="1" applyBorder="1" applyAlignment="1">
      <alignment horizontal="left" indent="2"/>
    </xf>
    <xf numFmtId="170" fontId="12" fillId="12" borderId="98" xfId="9" applyNumberFormat="1" applyFont="1" applyFill="1" applyBorder="1"/>
    <xf numFmtId="0" fontId="5" fillId="11" borderId="98" xfId="0" applyFont="1" applyFill="1" applyBorder="1" applyAlignment="1">
      <alignment horizontal="left" indent="2"/>
    </xf>
    <xf numFmtId="170" fontId="12" fillId="11" borderId="98" xfId="9" applyNumberFormat="1" applyFont="1" applyFill="1" applyBorder="1"/>
    <xf numFmtId="0" fontId="12" fillId="9" borderId="98" xfId="0" applyFont="1" applyFill="1" applyBorder="1"/>
    <xf numFmtId="9" fontId="12" fillId="9" borderId="98" xfId="2" applyFont="1" applyFill="1" applyBorder="1"/>
    <xf numFmtId="0" fontId="5" fillId="9" borderId="98" xfId="0" applyFont="1" applyFill="1" applyBorder="1" applyAlignment="1">
      <alignment horizontal="left" indent="2"/>
    </xf>
    <xf numFmtId="170" fontId="12" fillId="9" borderId="98" xfId="9" applyNumberFormat="1" applyFont="1" applyFill="1" applyBorder="1"/>
    <xf numFmtId="170" fontId="16" fillId="0" borderId="98" xfId="9" applyNumberFormat="1" applyFont="1" applyBorder="1"/>
    <xf numFmtId="0" fontId="12" fillId="0" borderId="98" xfId="0" applyFont="1" applyFill="1" applyBorder="1"/>
    <xf numFmtId="168" fontId="12" fillId="0" borderId="98" xfId="2" applyNumberFormat="1" applyFont="1" applyFill="1" applyBorder="1"/>
    <xf numFmtId="0" fontId="4" fillId="0" borderId="98" xfId="0" applyFont="1" applyBorder="1"/>
    <xf numFmtId="0" fontId="0" fillId="0" borderId="6" xfId="0" applyBorder="1"/>
    <xf numFmtId="0" fontId="26" fillId="25" borderId="8" xfId="0" applyFont="1" applyFill="1" applyBorder="1" applyAlignment="1" applyProtection="1">
      <alignment horizontal="center"/>
    </xf>
    <xf numFmtId="0" fontId="26" fillId="25" borderId="9" xfId="0" applyFont="1" applyFill="1" applyBorder="1" applyAlignment="1" applyProtection="1">
      <alignment horizontal="center" wrapText="1"/>
    </xf>
    <xf numFmtId="169" fontId="19" fillId="21" borderId="99" xfId="6" applyFont="1" applyBorder="1" applyAlignment="1">
      <alignment horizontal="right" vertical="center" indent="1"/>
      <protection locked="0"/>
    </xf>
    <xf numFmtId="169" fontId="19" fillId="21" borderId="44" xfId="6" applyFont="1" applyBorder="1" applyAlignment="1">
      <alignment horizontal="right" vertical="center" indent="1"/>
      <protection locked="0"/>
    </xf>
    <xf numFmtId="169" fontId="19" fillId="21" borderId="100" xfId="6" applyFont="1" applyBorder="1" applyAlignment="1">
      <alignment horizontal="right" vertical="center" indent="1"/>
      <protection locked="0"/>
    </xf>
    <xf numFmtId="169" fontId="5" fillId="21" borderId="101" xfId="6" applyFont="1" applyBorder="1" applyAlignment="1">
      <protection locked="0"/>
    </xf>
    <xf numFmtId="169" fontId="19" fillId="21" borderId="102" xfId="6" applyFont="1" applyBorder="1" applyAlignment="1">
      <alignment horizontal="right" vertical="center" indent="1"/>
      <protection locked="0"/>
    </xf>
    <xf numFmtId="169" fontId="19" fillId="21" borderId="45" xfId="6" applyFont="1" applyBorder="1" applyAlignment="1">
      <alignment horizontal="right" vertical="center" indent="1"/>
      <protection locked="0"/>
    </xf>
    <xf numFmtId="169" fontId="19" fillId="21" borderId="103" xfId="6" applyFont="1" applyBorder="1" applyAlignment="1">
      <alignment horizontal="right" vertical="center" indent="1"/>
      <protection locked="0"/>
    </xf>
    <xf numFmtId="169" fontId="19" fillId="21" borderId="104" xfId="6" applyFont="1" applyBorder="1" applyAlignment="1">
      <alignment horizontal="right" vertical="center" indent="1"/>
      <protection locked="0"/>
    </xf>
    <xf numFmtId="169" fontId="19" fillId="21" borderId="105" xfId="6" applyFont="1" applyBorder="1" applyAlignment="1">
      <alignment horizontal="right" vertical="center" indent="1"/>
      <protection locked="0"/>
    </xf>
    <xf numFmtId="169" fontId="19" fillId="21" borderId="96" xfId="6" applyFont="1" applyBorder="1" applyAlignment="1">
      <alignment horizontal="right" vertical="center" indent="1"/>
      <protection locked="0"/>
    </xf>
    <xf numFmtId="169" fontId="5" fillId="21" borderId="97" xfId="6" applyFont="1" applyBorder="1" applyAlignment="1">
      <protection locked="0"/>
    </xf>
    <xf numFmtId="0" fontId="5" fillId="0" borderId="4" xfId="0" applyFont="1" applyBorder="1"/>
    <xf numFmtId="0" fontId="27" fillId="22" borderId="3" xfId="8" applyFont="1" applyBorder="1">
      <alignment vertical="center"/>
      <protection locked="0"/>
    </xf>
    <xf numFmtId="0" fontId="28" fillId="20" borderId="3" xfId="4" applyFont="1" applyBorder="1" applyProtection="1">
      <alignment vertical="center"/>
    </xf>
    <xf numFmtId="0" fontId="28" fillId="20" borderId="4" xfId="4" applyFont="1" applyBorder="1" applyProtection="1">
      <alignment vertical="center"/>
    </xf>
    <xf numFmtId="0" fontId="26" fillId="25" borderId="7" xfId="0" applyFont="1" applyFill="1" applyBorder="1" applyAlignment="1" applyProtection="1">
      <alignment horizontal="center"/>
    </xf>
    <xf numFmtId="169" fontId="19" fillId="21" borderId="109" xfId="6" applyFont="1" applyBorder="1" applyAlignment="1">
      <alignment horizontal="right" vertical="center" indent="1"/>
      <protection locked="0"/>
    </xf>
    <xf numFmtId="167" fontId="4" fillId="0" borderId="3" xfId="3" applyNumberFormat="1" applyFont="1" applyBorder="1"/>
    <xf numFmtId="167" fontId="4" fillId="0" borderId="4" xfId="3" applyNumberFormat="1" applyFont="1" applyBorder="1"/>
    <xf numFmtId="166" fontId="4" fillId="0" borderId="0" xfId="0" applyNumberFormat="1" applyFont="1"/>
    <xf numFmtId="0" fontId="29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 applyAlignment="1">
      <alignment horizontal="center" wrapText="1"/>
    </xf>
    <xf numFmtId="0" fontId="34" fillId="3" borderId="2" xfId="0" applyFont="1" applyFill="1" applyBorder="1"/>
    <xf numFmtId="0" fontId="34" fillId="3" borderId="3" xfId="0" applyFont="1" applyFill="1" applyBorder="1"/>
    <xf numFmtId="0" fontId="34" fillId="4" borderId="3" xfId="0" applyFont="1" applyFill="1" applyBorder="1" applyAlignment="1">
      <alignment horizontal="center"/>
    </xf>
    <xf numFmtId="0" fontId="34" fillId="4" borderId="4" xfId="0" applyFont="1" applyFill="1" applyBorder="1" applyAlignment="1">
      <alignment horizontal="center"/>
    </xf>
    <xf numFmtId="0" fontId="34" fillId="6" borderId="3" xfId="0" applyFont="1" applyFill="1" applyBorder="1" applyAlignment="1">
      <alignment horizontal="center"/>
    </xf>
    <xf numFmtId="0" fontId="29" fillId="11" borderId="0" xfId="0" applyFont="1" applyFill="1"/>
    <xf numFmtId="167" fontId="29" fillId="11" borderId="0" xfId="0" applyNumberFormat="1" applyFont="1" applyFill="1"/>
    <xf numFmtId="167" fontId="31" fillId="9" borderId="0" xfId="0" applyNumberFormat="1" applyFont="1" applyFill="1"/>
    <xf numFmtId="167" fontId="31" fillId="0" borderId="0" xfId="0" applyNumberFormat="1" applyFont="1"/>
    <xf numFmtId="167" fontId="29" fillId="15" borderId="0" xfId="0" applyNumberFormat="1" applyFont="1" applyFill="1"/>
    <xf numFmtId="0" fontId="31" fillId="0" borderId="0" xfId="0" applyFont="1" applyBorder="1" applyAlignment="1">
      <alignment horizontal="left"/>
    </xf>
    <xf numFmtId="0" fontId="32" fillId="0" borderId="0" xfId="0" applyFont="1" applyFill="1" applyAlignment="1">
      <alignment horizontal="center" vertical="center" textRotation="90" wrapText="1"/>
    </xf>
    <xf numFmtId="0" fontId="32" fillId="18" borderId="0" xfId="0" applyFont="1" applyFill="1" applyAlignment="1">
      <alignment horizontal="center" vertical="center" textRotation="90"/>
    </xf>
    <xf numFmtId="0" fontId="30" fillId="0" borderId="0" xfId="0" applyFont="1"/>
    <xf numFmtId="0" fontId="35" fillId="0" borderId="0" xfId="0" applyFont="1"/>
    <xf numFmtId="0" fontId="36" fillId="0" borderId="0" xfId="0" applyFont="1"/>
    <xf numFmtId="0" fontId="36" fillId="11" borderId="0" xfId="0" applyFont="1" applyFill="1"/>
    <xf numFmtId="165" fontId="36" fillId="11" borderId="0" xfId="0" applyNumberFormat="1" applyFont="1" applyFill="1"/>
    <xf numFmtId="165" fontId="31" fillId="13" borderId="0" xfId="0" applyNumberFormat="1" applyFont="1" applyFill="1"/>
    <xf numFmtId="167" fontId="29" fillId="9" borderId="0" xfId="0" applyNumberFormat="1" applyFont="1" applyFill="1"/>
    <xf numFmtId="167" fontId="29" fillId="0" borderId="0" xfId="0" applyNumberFormat="1" applyFont="1"/>
    <xf numFmtId="0" fontId="32" fillId="18" borderId="0" xfId="0" applyFont="1" applyFill="1" applyAlignment="1">
      <alignment horizontal="center" vertical="center" textRotation="90" wrapText="1"/>
    </xf>
    <xf numFmtId="0" fontId="37" fillId="0" borderId="0" xfId="0" applyFont="1"/>
    <xf numFmtId="0" fontId="38" fillId="0" borderId="0" xfId="0" applyFont="1"/>
    <xf numFmtId="10" fontId="38" fillId="2" borderId="0" xfId="2" applyNumberFormat="1" applyFont="1" applyFill="1"/>
    <xf numFmtId="0" fontId="38" fillId="0" borderId="0" xfId="0" applyFont="1" applyAlignment="1">
      <alignment horizontal="left" indent="2"/>
    </xf>
    <xf numFmtId="10" fontId="38" fillId="0" borderId="0" xfId="0" applyNumberFormat="1" applyFont="1"/>
    <xf numFmtId="10" fontId="38" fillId="0" borderId="0" xfId="2" applyNumberFormat="1" applyFont="1"/>
    <xf numFmtId="166" fontId="0" fillId="0" borderId="0" xfId="0" applyNumberFormat="1" applyBorder="1"/>
    <xf numFmtId="0" fontId="2" fillId="11" borderId="15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0" fillId="13" borderId="12" xfId="0" applyFill="1" applyBorder="1" applyAlignment="1">
      <alignment wrapText="1"/>
    </xf>
    <xf numFmtId="0" fontId="2" fillId="4" borderId="15" xfId="0" applyFont="1" applyFill="1" applyBorder="1" applyAlignment="1">
      <alignment wrapText="1"/>
    </xf>
    <xf numFmtId="0" fontId="18" fillId="0" borderId="110" xfId="0" applyFont="1" applyFill="1" applyBorder="1" applyAlignment="1" applyProtection="1">
      <alignment horizontal="right" vertical="top"/>
    </xf>
    <xf numFmtId="169" fontId="4" fillId="21" borderId="59" xfId="3" applyNumberFormat="1" applyFont="1" applyFill="1" applyBorder="1" applyAlignment="1" applyProtection="1">
      <alignment horizontal="right" vertical="top" wrapText="1"/>
      <protection locked="0"/>
    </xf>
    <xf numFmtId="0" fontId="39" fillId="0" borderId="0" xfId="0" applyFont="1"/>
    <xf numFmtId="0" fontId="39" fillId="0" borderId="0" xfId="0" applyFont="1" applyFill="1"/>
    <xf numFmtId="0" fontId="40" fillId="0" borderId="0" xfId="0" applyFont="1"/>
    <xf numFmtId="0" fontId="41" fillId="0" borderId="0" xfId="0" applyFont="1"/>
    <xf numFmtId="0" fontId="41" fillId="0" borderId="0" xfId="0" applyFont="1" applyFill="1"/>
    <xf numFmtId="0" fontId="42" fillId="29" borderId="52" xfId="0" applyFont="1" applyFill="1" applyBorder="1" applyAlignment="1"/>
    <xf numFmtId="0" fontId="42" fillId="29" borderId="53" xfId="0" applyFont="1" applyFill="1" applyBorder="1" applyAlignment="1"/>
    <xf numFmtId="0" fontId="43" fillId="3" borderId="2" xfId="0" applyFont="1" applyFill="1" applyBorder="1"/>
    <xf numFmtId="0" fontId="43" fillId="4" borderId="3" xfId="0" applyFont="1" applyFill="1" applyBorder="1" applyAlignment="1">
      <alignment horizontal="center"/>
    </xf>
    <xf numFmtId="0" fontId="43" fillId="4" borderId="4" xfId="0" applyFont="1" applyFill="1" applyBorder="1" applyAlignment="1">
      <alignment horizontal="center"/>
    </xf>
    <xf numFmtId="0" fontId="43" fillId="4" borderId="2" xfId="0" applyFont="1" applyFill="1" applyBorder="1" applyAlignment="1">
      <alignment horizontal="center"/>
    </xf>
    <xf numFmtId="0" fontId="44" fillId="8" borderId="5" xfId="0" applyFont="1" applyFill="1" applyBorder="1"/>
    <xf numFmtId="166" fontId="44" fillId="8" borderId="0" xfId="0" applyNumberFormat="1" applyFont="1" applyFill="1" applyBorder="1"/>
    <xf numFmtId="166" fontId="44" fillId="8" borderId="6" xfId="0" applyNumberFormat="1" applyFont="1" applyFill="1" applyBorder="1"/>
    <xf numFmtId="166" fontId="44" fillId="0" borderId="0" xfId="0" applyNumberFormat="1" applyFont="1" applyFill="1"/>
    <xf numFmtId="0" fontId="44" fillId="15" borderId="5" xfId="0" applyFont="1" applyFill="1" applyBorder="1"/>
    <xf numFmtId="166" fontId="44" fillId="15" borderId="0" xfId="3" applyNumberFormat="1" applyFont="1" applyFill="1" applyBorder="1"/>
    <xf numFmtId="166" fontId="44" fillId="15" borderId="6" xfId="3" applyNumberFormat="1" applyFont="1" applyFill="1" applyBorder="1"/>
    <xf numFmtId="166" fontId="44" fillId="0" borderId="0" xfId="3" applyNumberFormat="1" applyFont="1"/>
    <xf numFmtId="166" fontId="44" fillId="15" borderId="5" xfId="3" applyNumberFormat="1" applyFont="1" applyFill="1" applyBorder="1"/>
    <xf numFmtId="0" fontId="39" fillId="0" borderId="5" xfId="0" applyFont="1" applyBorder="1" applyAlignment="1">
      <alignment horizontal="left" indent="1"/>
    </xf>
    <xf numFmtId="166" fontId="39" fillId="0" borderId="0" xfId="3" applyNumberFormat="1" applyFont="1" applyBorder="1"/>
    <xf numFmtId="166" fontId="39" fillId="0" borderId="6" xfId="3" applyNumberFormat="1" applyFont="1" applyBorder="1"/>
    <xf numFmtId="166" fontId="39" fillId="0" borderId="0" xfId="3" applyNumberFormat="1" applyFont="1"/>
    <xf numFmtId="166" fontId="39" fillId="0" borderId="5" xfId="3" applyNumberFormat="1" applyFont="1" applyBorder="1"/>
    <xf numFmtId="0" fontId="44" fillId="15" borderId="5" xfId="0" applyFont="1" applyFill="1" applyBorder="1" applyAlignment="1">
      <alignment horizontal="left"/>
    </xf>
    <xf numFmtId="0" fontId="44" fillId="15" borderId="7" xfId="0" applyFont="1" applyFill="1" applyBorder="1" applyAlignment="1">
      <alignment horizontal="left"/>
    </xf>
    <xf numFmtId="166" fontId="44" fillId="15" borderId="8" xfId="3" applyNumberFormat="1" applyFont="1" applyFill="1" applyBorder="1"/>
    <xf numFmtId="166" fontId="44" fillId="15" borderId="9" xfId="3" applyNumberFormat="1" applyFont="1" applyFill="1" applyBorder="1"/>
    <xf numFmtId="166" fontId="44" fillId="15" borderId="7" xfId="3" applyNumberFormat="1" applyFont="1" applyFill="1" applyBorder="1"/>
    <xf numFmtId="166" fontId="39" fillId="0" borderId="0" xfId="0" applyNumberFormat="1" applyFont="1"/>
    <xf numFmtId="0" fontId="0" fillId="0" borderId="5" xfId="0" applyBorder="1" applyAlignment="1">
      <alignment horizontal="left" indent="1"/>
    </xf>
    <xf numFmtId="166" fontId="0" fillId="0" borderId="11" xfId="3" applyNumberFormat="1" applyFont="1" applyBorder="1"/>
    <xf numFmtId="166" fontId="2" fillId="11" borderId="13" xfId="0" applyNumberFormat="1" applyFont="1" applyFill="1" applyBorder="1"/>
    <xf numFmtId="0" fontId="0" fillId="13" borderId="5" xfId="0" applyFill="1" applyBorder="1" applyAlignment="1">
      <alignment horizontal="left" indent="1"/>
    </xf>
    <xf numFmtId="166" fontId="0" fillId="13" borderId="11" xfId="3" applyNumberFormat="1" applyFont="1" applyFill="1" applyBorder="1"/>
    <xf numFmtId="166" fontId="0" fillId="13" borderId="13" xfId="3" applyNumberFormat="1" applyFont="1" applyFill="1" applyBorder="1"/>
    <xf numFmtId="0" fontId="2" fillId="13" borderId="12" xfId="0" applyFont="1" applyFill="1" applyBorder="1"/>
    <xf numFmtId="166" fontId="38" fillId="0" borderId="0" xfId="3" applyNumberFormat="1" applyFont="1"/>
    <xf numFmtId="0" fontId="44" fillId="28" borderId="5" xfId="0" applyFont="1" applyFill="1" applyBorder="1"/>
    <xf numFmtId="166" fontId="44" fillId="28" borderId="0" xfId="3" applyNumberFormat="1" applyFont="1" applyFill="1" applyBorder="1"/>
    <xf numFmtId="166" fontId="39" fillId="15" borderId="5" xfId="3" applyNumberFormat="1" applyFont="1" applyFill="1" applyBorder="1"/>
    <xf numFmtId="166" fontId="39" fillId="15" borderId="0" xfId="3" applyNumberFormat="1" applyFont="1" applyFill="1" applyBorder="1"/>
    <xf numFmtId="166" fontId="39" fillId="15" borderId="6" xfId="3" applyNumberFormat="1" applyFont="1" applyFill="1" applyBorder="1"/>
    <xf numFmtId="166" fontId="4" fillId="15" borderId="5" xfId="0" applyNumberFormat="1" applyFont="1" applyFill="1" applyBorder="1"/>
    <xf numFmtId="166" fontId="44" fillId="28" borderId="6" xfId="3" applyNumberFormat="1" applyFont="1" applyFill="1" applyBorder="1"/>
    <xf numFmtId="166" fontId="44" fillId="28" borderId="5" xfId="3" applyNumberFormat="1" applyFont="1" applyFill="1" applyBorder="1"/>
    <xf numFmtId="0" fontId="19" fillId="21" borderId="90" xfId="0" applyFont="1" applyFill="1" applyBorder="1" applyAlignment="1" applyProtection="1">
      <alignment horizontal="left" vertical="top"/>
      <protection locked="0"/>
    </xf>
    <xf numFmtId="169" fontId="12" fillId="0" borderId="0" xfId="0" applyNumberFormat="1" applyFont="1"/>
    <xf numFmtId="0" fontId="8" fillId="4" borderId="3" xfId="0" applyFont="1" applyFill="1" applyBorder="1" applyAlignment="1">
      <alignment horizontal="center"/>
    </xf>
    <xf numFmtId="9" fontId="39" fillId="0" borderId="0" xfId="2" applyFont="1"/>
    <xf numFmtId="0" fontId="5" fillId="0" borderId="0" xfId="0" applyFont="1" applyFill="1" applyBorder="1" applyAlignment="1">
      <alignment horizontal="left" indent="2"/>
    </xf>
    <xf numFmtId="0" fontId="5" fillId="0" borderId="0" xfId="0" applyFont="1" applyFill="1" applyBorder="1" applyAlignment="1">
      <alignment horizontal="left" indent="1"/>
    </xf>
    <xf numFmtId="0" fontId="5" fillId="19" borderId="0" xfId="0" applyFont="1" applyFill="1"/>
    <xf numFmtId="166" fontId="5" fillId="19" borderId="0" xfId="0" applyNumberFormat="1" applyFont="1" applyFill="1"/>
    <xf numFmtId="0" fontId="38" fillId="0" borderId="0" xfId="0" applyFont="1" applyFill="1" applyAlignment="1"/>
    <xf numFmtId="0" fontId="37" fillId="0" borderId="0" xfId="0" applyFont="1" applyAlignment="1"/>
    <xf numFmtId="0" fontId="0" fillId="0" borderId="0" xfId="0" applyFont="1" applyAlignment="1"/>
    <xf numFmtId="166" fontId="37" fillId="0" borderId="0" xfId="0" applyNumberFormat="1" applyFont="1" applyAlignment="1"/>
    <xf numFmtId="0" fontId="38" fillId="0" borderId="0" xfId="0" applyFont="1" applyAlignment="1"/>
    <xf numFmtId="166" fontId="38" fillId="0" borderId="0" xfId="0" applyNumberFormat="1" applyFont="1" applyFill="1"/>
    <xf numFmtId="166" fontId="0" fillId="0" borderId="0" xfId="0" applyNumberFormat="1" applyFill="1"/>
    <xf numFmtId="166" fontId="2" fillId="0" borderId="0" xfId="0" applyNumberFormat="1" applyFont="1" applyFill="1"/>
    <xf numFmtId="10" fontId="38" fillId="13" borderId="0" xfId="0" applyNumberFormat="1" applyFont="1" applyFill="1"/>
    <xf numFmtId="3" fontId="38" fillId="0" borderId="0" xfId="0" applyNumberFormat="1" applyFont="1" applyAlignment="1"/>
    <xf numFmtId="0" fontId="0" fillId="0" borderId="0" xfId="0" applyFont="1" applyFill="1" applyAlignment="1"/>
    <xf numFmtId="0" fontId="38" fillId="0" borderId="0" xfId="0" applyFont="1" applyFill="1"/>
    <xf numFmtId="166" fontId="38" fillId="0" borderId="11" xfId="0" applyNumberFormat="1" applyFont="1" applyFill="1" applyBorder="1"/>
    <xf numFmtId="0" fontId="0" fillId="0" borderId="11" xfId="0" applyFont="1" applyFill="1" applyBorder="1" applyAlignment="1"/>
    <xf numFmtId="10" fontId="2" fillId="2" borderId="0" xfId="2" applyNumberFormat="1" applyFont="1" applyFill="1"/>
    <xf numFmtId="0" fontId="8" fillId="4" borderId="3" xfId="0" applyFont="1" applyFill="1" applyBorder="1" applyAlignment="1">
      <alignment horizontal="center"/>
    </xf>
    <xf numFmtId="0" fontId="8" fillId="20" borderId="17" xfId="4" applyFont="1" applyBorder="1">
      <alignment vertical="center"/>
      <protection locked="0"/>
    </xf>
    <xf numFmtId="0" fontId="8" fillId="20" borderId="11" xfId="4" applyFont="1" applyBorder="1">
      <alignment vertical="center"/>
      <protection locked="0"/>
    </xf>
    <xf numFmtId="0" fontId="8" fillId="20" borderId="18" xfId="4" applyFont="1" applyBorder="1">
      <alignment vertical="center"/>
      <protection locked="0"/>
    </xf>
    <xf numFmtId="0" fontId="18" fillId="10" borderId="112" xfId="0" applyFont="1" applyFill="1" applyBorder="1" applyAlignment="1" applyProtection="1">
      <alignment horizontal="center" vertical="center" wrapText="1"/>
    </xf>
    <xf numFmtId="0" fontId="18" fillId="19" borderId="113" xfId="0" applyFont="1" applyFill="1" applyBorder="1" applyAlignment="1" applyProtection="1">
      <alignment horizontal="center" vertical="center" wrapText="1"/>
    </xf>
    <xf numFmtId="169" fontId="5" fillId="21" borderId="114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77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115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116" xfId="3" applyNumberFormat="1" applyFont="1" applyFill="1" applyBorder="1" applyAlignment="1" applyProtection="1">
      <alignment horizontal="right" vertical="top" wrapText="1"/>
      <protection locked="0"/>
    </xf>
    <xf numFmtId="169" fontId="4" fillId="21" borderId="117" xfId="3" applyNumberFormat="1" applyFont="1" applyFill="1" applyBorder="1" applyAlignment="1" applyProtection="1">
      <alignment horizontal="right" vertical="top" wrapText="1"/>
      <protection locked="0"/>
    </xf>
    <xf numFmtId="169" fontId="4" fillId="21" borderId="118" xfId="3" applyNumberFormat="1" applyFont="1" applyFill="1" applyBorder="1" applyAlignment="1" applyProtection="1">
      <alignment horizontal="right" vertical="top" wrapText="1"/>
      <protection locked="0"/>
    </xf>
    <xf numFmtId="169" fontId="5" fillId="21" borderId="119" xfId="3" applyNumberFormat="1" applyFont="1" applyFill="1" applyBorder="1" applyAlignment="1" applyProtection="1">
      <alignment horizontal="right" vertical="top"/>
      <protection locked="0"/>
    </xf>
    <xf numFmtId="169" fontId="5" fillId="21" borderId="120" xfId="3" applyNumberFormat="1" applyFont="1" applyFill="1" applyBorder="1" applyAlignment="1" applyProtection="1">
      <alignment horizontal="right" vertical="top"/>
      <protection locked="0"/>
    </xf>
    <xf numFmtId="169" fontId="5" fillId="21" borderId="121" xfId="3" applyNumberFormat="1" applyFont="1" applyFill="1" applyBorder="1" applyAlignment="1" applyProtection="1">
      <alignment horizontal="right" vertical="top"/>
      <protection locked="0"/>
    </xf>
    <xf numFmtId="169" fontId="5" fillId="21" borderId="122" xfId="3" applyNumberFormat="1" applyFont="1" applyFill="1" applyBorder="1" applyAlignment="1" applyProtection="1">
      <alignment horizontal="right" vertical="top"/>
      <protection locked="0"/>
    </xf>
    <xf numFmtId="0" fontId="45" fillId="0" borderId="0" xfId="0" applyFont="1"/>
    <xf numFmtId="166" fontId="44" fillId="8" borderId="5" xfId="0" applyNumberFormat="1" applyFont="1" applyFill="1" applyBorder="1"/>
    <xf numFmtId="0" fontId="42" fillId="29" borderId="46" xfId="0" applyFont="1" applyFill="1" applyBorder="1" applyAlignment="1"/>
    <xf numFmtId="166" fontId="15" fillId="0" borderId="0" xfId="3" applyNumberFormat="1" applyFont="1" applyFill="1" applyBorder="1"/>
    <xf numFmtId="166" fontId="15" fillId="0" borderId="6" xfId="3" applyNumberFormat="1" applyFont="1" applyFill="1" applyBorder="1"/>
    <xf numFmtId="166" fontId="15" fillId="0" borderId="0" xfId="0" applyNumberFormat="1" applyFont="1" applyFill="1"/>
    <xf numFmtId="166" fontId="2" fillId="11" borderId="89" xfId="0" applyNumberFormat="1" applyFont="1" applyFill="1" applyBorder="1"/>
    <xf numFmtId="166" fontId="0" fillId="13" borderId="123" xfId="3" applyNumberFormat="1" applyFont="1" applyFill="1" applyBorder="1"/>
    <xf numFmtId="166" fontId="0" fillId="13" borderId="89" xfId="3" applyNumberFormat="1" applyFont="1" applyFill="1" applyBorder="1"/>
    <xf numFmtId="0" fontId="2" fillId="0" borderId="2" xfId="0" applyFont="1" applyFill="1" applyBorder="1"/>
    <xf numFmtId="166" fontId="15" fillId="0" borderId="3" xfId="3" applyNumberFormat="1" applyFont="1" applyFill="1" applyBorder="1"/>
    <xf numFmtId="166" fontId="15" fillId="0" borderId="4" xfId="3" applyNumberFormat="1" applyFont="1" applyFill="1" applyBorder="1"/>
    <xf numFmtId="166" fontId="3" fillId="13" borderId="11" xfId="3" applyNumberFormat="1" applyFont="1" applyFill="1" applyBorder="1"/>
    <xf numFmtId="166" fontId="3" fillId="13" borderId="13" xfId="3" applyNumberFormat="1" applyFont="1" applyFill="1" applyBorder="1"/>
    <xf numFmtId="166" fontId="5" fillId="16" borderId="0" xfId="0" applyNumberFormat="1" applyFont="1" applyFill="1" applyBorder="1"/>
    <xf numFmtId="166" fontId="5" fillId="16" borderId="8" xfId="0" applyNumberFormat="1" applyFont="1" applyFill="1" applyBorder="1"/>
    <xf numFmtId="0" fontId="5" fillId="0" borderId="5" xfId="0" applyFont="1" applyFill="1" applyBorder="1" applyAlignment="1">
      <alignment horizontal="left" indent="2"/>
    </xf>
    <xf numFmtId="167" fontId="31" fillId="16" borderId="0" xfId="0" applyNumberFormat="1" applyFont="1" applyFill="1"/>
    <xf numFmtId="0" fontId="17" fillId="0" borderId="3" xfId="0" applyFont="1" applyFill="1" applyBorder="1" applyAlignment="1" applyProtection="1">
      <alignment horizontal="right" vertical="center" wrapText="1" indent="1"/>
    </xf>
    <xf numFmtId="0" fontId="17" fillId="0" borderId="8" xfId="0" applyFont="1" applyFill="1" applyBorder="1" applyAlignment="1" applyProtection="1">
      <alignment horizontal="right" vertical="center" wrapText="1" indent="1"/>
    </xf>
    <xf numFmtId="0" fontId="18" fillId="19" borderId="17" xfId="0" applyFont="1" applyFill="1" applyBorder="1" applyAlignment="1" applyProtection="1">
      <alignment horizontal="center" vertical="center" wrapText="1"/>
    </xf>
    <xf numFmtId="0" fontId="18" fillId="19" borderId="11" xfId="0" applyFont="1" applyFill="1" applyBorder="1" applyAlignment="1" applyProtection="1">
      <alignment horizontal="center" vertical="center" wrapText="1"/>
    </xf>
    <xf numFmtId="0" fontId="18" fillId="19" borderId="18" xfId="0" applyFont="1" applyFill="1" applyBorder="1" applyAlignment="1" applyProtection="1">
      <alignment horizontal="center" vertical="center" wrapText="1"/>
    </xf>
    <xf numFmtId="0" fontId="17" fillId="0" borderId="6" xfId="0" applyFont="1" applyFill="1" applyBorder="1" applyAlignment="1" applyProtection="1">
      <alignment horizontal="right" vertical="center" wrapText="1" indent="1"/>
    </xf>
    <xf numFmtId="0" fontId="17" fillId="0" borderId="9" xfId="0" applyFont="1" applyFill="1" applyBorder="1" applyAlignment="1" applyProtection="1">
      <alignment horizontal="right" vertical="center" wrapText="1" indent="1"/>
    </xf>
    <xf numFmtId="0" fontId="18" fillId="19" borderId="2" xfId="0" applyFont="1" applyFill="1" applyBorder="1" applyAlignment="1" applyProtection="1">
      <alignment horizontal="center" vertical="center" wrapText="1"/>
    </xf>
    <xf numFmtId="0" fontId="18" fillId="19" borderId="3" xfId="0" applyFont="1" applyFill="1" applyBorder="1" applyAlignment="1" applyProtection="1">
      <alignment horizontal="center" vertical="center" wrapText="1"/>
    </xf>
    <xf numFmtId="0" fontId="18" fillId="19" borderId="4" xfId="0" applyFont="1" applyFill="1" applyBorder="1" applyAlignment="1" applyProtection="1">
      <alignment horizontal="center" vertical="center" wrapText="1"/>
    </xf>
    <xf numFmtId="0" fontId="18" fillId="23" borderId="52" xfId="0" applyFont="1" applyFill="1" applyBorder="1" applyAlignment="1" applyProtection="1">
      <alignment horizontal="center" vertical="center" wrapText="1"/>
    </xf>
    <xf numFmtId="0" fontId="18" fillId="23" borderId="53" xfId="0" applyFont="1" applyFill="1" applyBorder="1" applyAlignment="1" applyProtection="1">
      <alignment horizontal="center" vertical="center" wrapText="1"/>
    </xf>
    <xf numFmtId="0" fontId="18" fillId="23" borderId="46" xfId="0" applyFont="1" applyFill="1" applyBorder="1" applyAlignment="1" applyProtection="1">
      <alignment horizontal="center" vertical="center" wrapText="1"/>
    </xf>
    <xf numFmtId="0" fontId="18" fillId="23" borderId="60" xfId="0" applyFont="1" applyFill="1" applyBorder="1" applyAlignment="1" applyProtection="1">
      <alignment horizontal="center" vertical="center"/>
    </xf>
    <xf numFmtId="0" fontId="18" fillId="23" borderId="61" xfId="0" applyFont="1" applyFill="1" applyBorder="1" applyAlignment="1" applyProtection="1">
      <alignment horizontal="center" vertical="center"/>
    </xf>
    <xf numFmtId="0" fontId="18" fillId="23" borderId="62" xfId="0" applyFont="1" applyFill="1" applyBorder="1" applyAlignment="1" applyProtection="1">
      <alignment horizontal="center" vertical="center"/>
    </xf>
    <xf numFmtId="0" fontId="18" fillId="23" borderId="70" xfId="0" applyFont="1" applyFill="1" applyBorder="1" applyAlignment="1" applyProtection="1">
      <alignment horizontal="center" vertical="center"/>
    </xf>
    <xf numFmtId="0" fontId="18" fillId="23" borderId="71" xfId="0" applyFont="1" applyFill="1" applyBorder="1" applyAlignment="1" applyProtection="1">
      <alignment horizontal="center" vertical="center"/>
    </xf>
    <xf numFmtId="0" fontId="18" fillId="23" borderId="72" xfId="0" applyFont="1" applyFill="1" applyBorder="1" applyAlignment="1" applyProtection="1">
      <alignment horizontal="center" vertical="center"/>
    </xf>
    <xf numFmtId="0" fontId="21" fillId="25" borderId="95" xfId="0" applyFont="1" applyFill="1" applyBorder="1" applyAlignment="1" applyProtection="1">
      <alignment horizontal="left" vertical="top"/>
    </xf>
    <xf numFmtId="0" fontId="21" fillId="25" borderId="57" xfId="0" applyFont="1" applyFill="1" applyBorder="1" applyAlignment="1" applyProtection="1">
      <alignment horizontal="left" vertical="top"/>
    </xf>
    <xf numFmtId="0" fontId="21" fillId="25" borderId="40" xfId="0" applyFont="1" applyFill="1" applyBorder="1" applyAlignment="1" applyProtection="1">
      <alignment horizontal="left" vertical="top"/>
    </xf>
    <xf numFmtId="0" fontId="21" fillId="0" borderId="83" xfId="0" applyFont="1" applyFill="1" applyBorder="1" applyAlignment="1" applyProtection="1">
      <alignment vertical="top"/>
    </xf>
    <xf numFmtId="0" fontId="21" fillId="0" borderId="30" xfId="0" applyFont="1" applyFill="1" applyBorder="1" applyAlignment="1" applyProtection="1">
      <alignment vertical="top"/>
    </xf>
    <xf numFmtId="49" fontId="5" fillId="21" borderId="29" xfId="0" applyNumberFormat="1" applyFont="1" applyFill="1" applyBorder="1" applyAlignment="1" applyProtection="1">
      <alignment horizontal="left" vertical="top"/>
      <protection locked="0"/>
    </xf>
    <xf numFmtId="49" fontId="5" fillId="21" borderId="86" xfId="0" applyNumberFormat="1" applyFont="1" applyFill="1" applyBorder="1" applyAlignment="1" applyProtection="1">
      <alignment horizontal="left" vertical="top"/>
      <protection locked="0"/>
    </xf>
    <xf numFmtId="49" fontId="5" fillId="21" borderId="106" xfId="0" applyNumberFormat="1" applyFont="1" applyFill="1" applyBorder="1" applyAlignment="1" applyProtection="1">
      <alignment horizontal="left" vertical="top"/>
      <protection locked="0"/>
    </xf>
    <xf numFmtId="49" fontId="5" fillId="21" borderId="78" xfId="0" applyNumberFormat="1" applyFont="1" applyFill="1" applyBorder="1" applyAlignment="1" applyProtection="1">
      <alignment horizontal="left" vertical="top"/>
      <protection locked="0"/>
    </xf>
    <xf numFmtId="49" fontId="5" fillId="21" borderId="107" xfId="0" applyNumberFormat="1" applyFont="1" applyFill="1" applyBorder="1" applyAlignment="1" applyProtection="1">
      <alignment horizontal="left" vertical="top"/>
      <protection locked="0"/>
    </xf>
    <xf numFmtId="49" fontId="5" fillId="21" borderId="108" xfId="0" applyNumberFormat="1" applyFont="1" applyFill="1" applyBorder="1" applyAlignment="1" applyProtection="1">
      <alignment horizontal="left" vertical="top"/>
      <protection locked="0"/>
    </xf>
    <xf numFmtId="0" fontId="5" fillId="21" borderId="29" xfId="0" applyNumberFormat="1" applyFont="1" applyFill="1" applyBorder="1" applyAlignment="1" applyProtection="1">
      <alignment horizontal="left" vertical="top"/>
      <protection locked="0"/>
    </xf>
    <xf numFmtId="0" fontId="5" fillId="21" borderId="86" xfId="0" applyNumberFormat="1" applyFont="1" applyFill="1" applyBorder="1" applyAlignment="1" applyProtection="1">
      <alignment horizontal="left" vertical="top"/>
      <protection locked="0"/>
    </xf>
    <xf numFmtId="0" fontId="5" fillId="21" borderId="106" xfId="0" applyNumberFormat="1" applyFont="1" applyFill="1" applyBorder="1" applyAlignment="1" applyProtection="1">
      <alignment horizontal="left" vertical="top"/>
      <protection locked="0"/>
    </xf>
    <xf numFmtId="0" fontId="5" fillId="21" borderId="78" xfId="0" applyNumberFormat="1" applyFont="1" applyFill="1" applyBorder="1" applyAlignment="1" applyProtection="1">
      <alignment horizontal="left" vertical="top"/>
      <protection locked="0"/>
    </xf>
    <xf numFmtId="0" fontId="5" fillId="21" borderId="107" xfId="0" applyNumberFormat="1" applyFont="1" applyFill="1" applyBorder="1" applyAlignment="1" applyProtection="1">
      <alignment horizontal="left" vertical="top"/>
      <protection locked="0"/>
    </xf>
    <xf numFmtId="0" fontId="5" fillId="21" borderId="108" xfId="0" applyNumberFormat="1" applyFont="1" applyFill="1" applyBorder="1" applyAlignment="1" applyProtection="1">
      <alignment horizontal="left" vertical="top"/>
      <protection locked="0"/>
    </xf>
    <xf numFmtId="49" fontId="22" fillId="21" borderId="23" xfId="0" applyNumberFormat="1" applyFont="1" applyFill="1" applyBorder="1" applyAlignment="1" applyProtection="1">
      <alignment horizontal="left" vertical="top" wrapText="1"/>
      <protection locked="0"/>
    </xf>
    <xf numFmtId="49" fontId="22" fillId="21" borderId="82" xfId="0" applyNumberFormat="1" applyFont="1" applyFill="1" applyBorder="1" applyAlignment="1" applyProtection="1">
      <alignment horizontal="left" vertical="top" wrapText="1"/>
      <protection locked="0"/>
    </xf>
    <xf numFmtId="49" fontId="22" fillId="21" borderId="111" xfId="0" applyNumberFormat="1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Alignment="1">
      <alignment horizontal="center" vertical="center" textRotation="90" wrapText="1"/>
    </xf>
    <xf numFmtId="0" fontId="32" fillId="18" borderId="0" xfId="0" applyFont="1" applyFill="1" applyAlignment="1">
      <alignment horizontal="center" vertical="center" textRotation="90"/>
    </xf>
    <xf numFmtId="0" fontId="32" fillId="18" borderId="0" xfId="0" applyFont="1" applyFill="1" applyAlignment="1">
      <alignment horizontal="center" vertical="center" textRotation="90" wrapText="1"/>
    </xf>
    <xf numFmtId="0" fontId="8" fillId="4" borderId="3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42" fillId="3" borderId="52" xfId="0" applyFont="1" applyFill="1" applyBorder="1" applyAlignment="1">
      <alignment horizontal="center"/>
    </xf>
    <xf numFmtId="0" fontId="42" fillId="3" borderId="53" xfId="0" applyFont="1" applyFill="1" applyBorder="1" applyAlignment="1">
      <alignment horizontal="center"/>
    </xf>
    <xf numFmtId="0" fontId="42" fillId="3" borderId="46" xfId="0" applyFont="1" applyFill="1" applyBorder="1" applyAlignment="1">
      <alignment horizontal="center"/>
    </xf>
    <xf numFmtId="0" fontId="42" fillId="30" borderId="52" xfId="0" applyFont="1" applyFill="1" applyBorder="1" applyAlignment="1">
      <alignment horizontal="center"/>
    </xf>
    <xf numFmtId="0" fontId="42" fillId="30" borderId="53" xfId="0" applyFont="1" applyFill="1" applyBorder="1" applyAlignment="1">
      <alignment horizontal="center"/>
    </xf>
    <xf numFmtId="0" fontId="42" fillId="30" borderId="46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31" borderId="2" xfId="0" applyFont="1" applyFill="1" applyBorder="1" applyAlignment="1">
      <alignment horizontal="center"/>
    </xf>
    <xf numFmtId="0" fontId="9" fillId="31" borderId="3" xfId="0" applyFont="1" applyFill="1" applyBorder="1" applyAlignment="1">
      <alignment horizontal="center"/>
    </xf>
    <xf numFmtId="0" fontId="9" fillId="31" borderId="4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</cellXfs>
  <cellStyles count="10">
    <cellStyle name="1_dms_Financial" xfId="6"/>
    <cellStyle name="Comma" xfId="3" builtinId="3"/>
    <cellStyle name="Currency" xfId="9" builtinId="4"/>
    <cellStyle name="dms_Row" xfId="1"/>
    <cellStyle name="Normal" xfId="0" builtinId="0"/>
    <cellStyle name="Normal 2" xfId="7"/>
    <cellStyle name="Normal 4 2" xfId="5"/>
    <cellStyle name="Percent" xfId="2" builtinId="5"/>
    <cellStyle name="RIN_TL3" xfId="8"/>
    <cellStyle name="TableLvl3" xfId="4"/>
  </cellStyles>
  <dxfs count="3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CAE8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Pv6.3/Summary%20all%20PIP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t-fs01\groups\networks\Network%20Investment%20Group\PIPv8.1\All%20Subtransmission%20Planning%20projec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IPv6.3/General%20PIP%20stuff/Sustainability%20cuts_106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5_PIP/Archive/Master%20PIP%20to%20AMPs_27_1_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tilnsw-my.sharepoint.com/personal/ashley_dunn_essentialenergy_com_au/Documents/AER%20Mapping%20for%20Justine/Master%20PIP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langdon\AppData\Local\Microsoft\Windows\Temporary%20Internet%20Files\Content.Outlook\8D835XYI\DNSP%202020-2024%20%20Regulatory%20determination%20-%20Regulatory%20Information%20Notice%20templates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obbs%20Richard\Documents\Cases\Actual%20cases\Essential%20Energy%20Phase%201\Richard's%20work\excel%20analysis\Copy%20of%20Essential%202015-16%20-%20Category%20Analysis%20RIN%20ambition%20analysis%20v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IPv6.4\Master%20PIP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ruggink%20Frederik\Documents\3807350-00-20171017-Ambition%20Setting%20Template%20-%20RevC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PIPv6.3/General%20PIP%20stuff/Summary%20all%20PI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"/>
      <sheetName val="SECONDARY"/>
      <sheetName val="MAJOR_PROJECTS"/>
      <sheetName val="STRATEGY"/>
      <sheetName val="Check to summary "/>
      <sheetName val="all"/>
      <sheetName val="PIP ver 5.1"/>
      <sheetName val="PIPV5.1_REAL"/>
      <sheetName val="MAIN_PIP_ONLY"/>
      <sheetName val="CHECK_SHEET"/>
      <sheetName val="LMS"/>
      <sheetName val="PIP check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ESS_1_L</v>
          </cell>
          <cell r="B3" t="str">
            <v>Distribution Growth - Voltage Constraints</v>
          </cell>
          <cell r="C3">
            <v>3244081.7802690831</v>
          </cell>
          <cell r="D3">
            <v>2565428.3423464503</v>
          </cell>
          <cell r="E3">
            <v>2589871.5585425003</v>
          </cell>
          <cell r="F3">
            <v>2617415.2747939536</v>
          </cell>
          <cell r="G3">
            <v>2645326.1956837433</v>
          </cell>
          <cell r="H3">
            <v>2609957.1503188717</v>
          </cell>
          <cell r="I3">
            <v>2609957.1503188717</v>
          </cell>
          <cell r="J3">
            <v>2609957.1503188722</v>
          </cell>
          <cell r="K3">
            <v>2609957.1503188717</v>
          </cell>
          <cell r="L3">
            <v>2609957.1503188717</v>
          </cell>
          <cell r="M3">
            <v>2609957.1503188717</v>
          </cell>
        </row>
        <row r="4">
          <cell r="A4" t="str">
            <v>ESS_1_M</v>
          </cell>
          <cell r="B4" t="str">
            <v>Distribution Growth - Voltage Constraints</v>
          </cell>
          <cell r="C4">
            <v>3244081.7802690831</v>
          </cell>
          <cell r="D4">
            <v>2565428.3423464503</v>
          </cell>
          <cell r="E4">
            <v>2589871.5585425003</v>
          </cell>
          <cell r="F4">
            <v>2617415.2747939536</v>
          </cell>
          <cell r="G4">
            <v>2645326.1956837433</v>
          </cell>
          <cell r="H4">
            <v>2609957.1503188717</v>
          </cell>
          <cell r="I4">
            <v>2609957.1503188717</v>
          </cell>
          <cell r="J4">
            <v>2609957.1503188722</v>
          </cell>
          <cell r="K4">
            <v>2609957.1503188717</v>
          </cell>
          <cell r="L4">
            <v>2609957.1503188717</v>
          </cell>
          <cell r="M4">
            <v>2609957.1503188717</v>
          </cell>
        </row>
        <row r="5">
          <cell r="A5" t="str">
            <v>ESS_1_S</v>
          </cell>
          <cell r="B5" t="str">
            <v>Distribution Growth - Voltage Constraints</v>
          </cell>
          <cell r="C5">
            <v>9732245.3408072479</v>
          </cell>
          <cell r="D5">
            <v>7696285.0270393509</v>
          </cell>
          <cell r="E5">
            <v>7769614.6756275017</v>
          </cell>
          <cell r="F5">
            <v>7852245.82438186</v>
          </cell>
          <cell r="G5">
            <v>7935978.5870512296</v>
          </cell>
          <cell r="H5">
            <v>7829871.4509566166</v>
          </cell>
          <cell r="I5">
            <v>7829871.4509566156</v>
          </cell>
          <cell r="J5">
            <v>7829871.4509566166</v>
          </cell>
          <cell r="K5">
            <v>7829871.4509566147</v>
          </cell>
          <cell r="L5">
            <v>7829871.4509566147</v>
          </cell>
          <cell r="M5">
            <v>7829871.4509566147</v>
          </cell>
        </row>
        <row r="6">
          <cell r="A6" t="str">
            <v>ESS_1</v>
          </cell>
          <cell r="B6">
            <v>0</v>
          </cell>
          <cell r="C6">
            <v>16220408.901345413</v>
          </cell>
          <cell r="D6">
            <v>12827141.711732252</v>
          </cell>
          <cell r="E6">
            <v>12949357.792712502</v>
          </cell>
          <cell r="F6">
            <v>13087076.373969767</v>
          </cell>
          <cell r="G6">
            <v>13226630.978418715</v>
          </cell>
          <cell r="H6">
            <v>13049785.751594361</v>
          </cell>
          <cell r="I6">
            <v>13049785.751594359</v>
          </cell>
          <cell r="J6">
            <v>13049785.751594361</v>
          </cell>
          <cell r="K6">
            <v>13049785.751594357</v>
          </cell>
          <cell r="L6">
            <v>13049785.751594357</v>
          </cell>
          <cell r="M6">
            <v>13049785.751594357</v>
          </cell>
        </row>
        <row r="7">
          <cell r="A7" t="str">
            <v>ESS_10_L</v>
          </cell>
          <cell r="B7" t="str">
            <v>Four Quadrant inverter based Rollout (DM)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ESS_10_M</v>
          </cell>
          <cell r="B8" t="str">
            <v>Four Quadrant inverter based Rollout (DM)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ESS_10_S</v>
          </cell>
          <cell r="B9" t="str">
            <v>Four Quadrant inverter based Rollout (DM)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ESS_10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A11" t="str">
            <v>ESS_100_L</v>
          </cell>
          <cell r="B11" t="str">
            <v>Replace unsafe streetlight pot belly columns</v>
          </cell>
          <cell r="C11">
            <v>325664.1827913266</v>
          </cell>
          <cell r="D11">
            <v>327540.79758979991</v>
          </cell>
          <cell r="E11">
            <v>330653.61268183577</v>
          </cell>
          <cell r="F11">
            <v>334192.31517044123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A12" t="str">
            <v>ESS_100_M</v>
          </cell>
          <cell r="B12" t="str">
            <v>Replace unsafe streetlight pot belly columns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ESS_100_S</v>
          </cell>
          <cell r="B13" t="str">
            <v>Replace unsafe streetlight pot belly columns</v>
          </cell>
          <cell r="C13">
            <v>325664.1827913266</v>
          </cell>
          <cell r="D13">
            <v>327540.79758979991</v>
          </cell>
          <cell r="E13">
            <v>330653.61268183577</v>
          </cell>
          <cell r="F13">
            <v>334192.31517044123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ESS_100</v>
          </cell>
          <cell r="B14">
            <v>0</v>
          </cell>
          <cell r="C14">
            <v>651328.3655826532</v>
          </cell>
          <cell r="D14">
            <v>655081.59517959983</v>
          </cell>
          <cell r="E14">
            <v>661307.22536367155</v>
          </cell>
          <cell r="F14">
            <v>668384.63034088246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ESS_1001</v>
          </cell>
          <cell r="B15" t="str">
            <v>Beryl to Mudgee - implement 66kV backup changeover scheme</v>
          </cell>
          <cell r="C15">
            <v>0</v>
          </cell>
          <cell r="D15">
            <v>327367.93932747719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ESS_1002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ESS_1003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A18" t="str">
            <v>ESS_1004</v>
          </cell>
          <cell r="B18" t="str">
            <v>Cartwrights Hill ZS - construct 66 kV bus bar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3827900.9623951945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 t="str">
            <v>ESS_1005</v>
          </cell>
          <cell r="B19" t="str">
            <v>Cobaki - establish 66/11kV substation (dependant on subdivision development)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6754908.3994547809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 t="str">
            <v>ESS_1006</v>
          </cell>
          <cell r="B20" t="str">
            <v>Cobar town supply augmentation</v>
          </cell>
          <cell r="C20">
            <v>16978.910915701166</v>
          </cell>
          <cell r="D20">
            <v>1678409.9232731056</v>
          </cell>
          <cell r="E20">
            <v>2697666.1071892092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 t="str">
            <v>ESS_1007</v>
          </cell>
          <cell r="B21" t="str">
            <v>Coolatai - upgrade 66kV regulator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 t="str">
            <v>ESS_1008</v>
          </cell>
          <cell r="B22" t="str">
            <v>Cooma - rebuild 66/11kV substation</v>
          </cell>
          <cell r="C22">
            <v>100660.50639218121</v>
          </cell>
          <cell r="D22">
            <v>4812448.0213749558</v>
          </cell>
          <cell r="E22">
            <v>5731292.6243875651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ESS_1009</v>
          </cell>
          <cell r="B23" t="str">
            <v>Deniliquin to Moulamein tee - convert section of 66kV single cct to dual and add 66kV bay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A24" t="str">
            <v>ESS_100</v>
          </cell>
          <cell r="B24">
            <v>0</v>
          </cell>
          <cell r="C24">
            <v>1420296.1484731887</v>
          </cell>
          <cell r="D24">
            <v>8128389.0743347388</v>
          </cell>
          <cell r="E24">
            <v>9751573.1823041178</v>
          </cell>
          <cell r="F24">
            <v>1336769.2606817649</v>
          </cell>
          <cell r="G24">
            <v>10582809.361849975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A25" t="str">
            <v>ESS_101_L</v>
          </cell>
          <cell r="B25" t="str">
            <v>LIDAR - Capitalised Overhead Data Capture</v>
          </cell>
          <cell r="C25">
            <v>8995623.2419868913</v>
          </cell>
          <cell r="D25">
            <v>10843616.586905215</v>
          </cell>
          <cell r="E25">
            <v>11162978.364079539</v>
          </cell>
          <cell r="F25">
            <v>11479811.891154354</v>
          </cell>
          <cell r="G25">
            <v>11780067.914467065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A26" t="str">
            <v>ESS_101_M</v>
          </cell>
          <cell r="B26" t="str">
            <v>LIDAR - Capitalised Overhead Data Capture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ESS_101_S</v>
          </cell>
          <cell r="B27" t="str">
            <v>LIDAR - Capitalised Overhead Data Capture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A28" t="str">
            <v>ESS_101</v>
          </cell>
          <cell r="B28">
            <v>0</v>
          </cell>
          <cell r="C28">
            <v>8995623.2419868913</v>
          </cell>
          <cell r="D28">
            <v>10843616.586905215</v>
          </cell>
          <cell r="E28">
            <v>11162978.364079539</v>
          </cell>
          <cell r="F28">
            <v>11479811.891154354</v>
          </cell>
          <cell r="G28">
            <v>11780067.914467065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A29" t="str">
            <v>ESS_1010</v>
          </cell>
          <cell r="B29" t="str">
            <v>Gloucester BSP - establish 132/33kV substation</v>
          </cell>
          <cell r="C29">
            <v>52242.349845263285</v>
          </cell>
          <cell r="D29">
            <v>5095969.7441624999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A30" t="str">
            <v>ESS_1011</v>
          </cell>
          <cell r="B30" t="str">
            <v>Googong Town - establish new 132/11kV substation</v>
          </cell>
          <cell r="C30">
            <v>7510411.8344759382</v>
          </cell>
          <cell r="D30">
            <v>958967.28715899517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A31" t="str">
            <v>ESS_1012</v>
          </cell>
          <cell r="B31" t="str">
            <v>Queanbeyan TG to Googong Town ZS - Reconnect 132 kV Line</v>
          </cell>
          <cell r="C31">
            <v>1913401.2596657739</v>
          </cell>
          <cell r="D31">
            <v>829840.29588076007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A32" t="str">
            <v>ESS_1013</v>
          </cell>
          <cell r="B32" t="str">
            <v>Goulburn to Woodlawn - upgrade 66 kV line</v>
          </cell>
          <cell r="C32">
            <v>92406.344868022352</v>
          </cell>
          <cell r="D32">
            <v>2600022.8298645061</v>
          </cell>
          <cell r="E32">
            <v>959299.90969855152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ESS_1014</v>
          </cell>
          <cell r="B33" t="str">
            <v>Griffith - Augment Supply to Tharbogang/Goolgowi</v>
          </cell>
          <cell r="C33">
            <v>380.27526104838211</v>
          </cell>
          <cell r="D33">
            <v>387869.98767978331</v>
          </cell>
          <cell r="E33">
            <v>4679878.2140052402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A34" t="str">
            <v>ESS_1015</v>
          </cell>
          <cell r="B34" t="str">
            <v>Gunnedah 22/11kV - augment 22/11kV transformers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 t="str">
            <v>ESS_1016</v>
          </cell>
          <cell r="B35" t="str">
            <v>Marulan South - rebuild 66/33kV substation</v>
          </cell>
          <cell r="C35">
            <v>100660.50639218121</v>
          </cell>
          <cell r="D35">
            <v>2896971.6781456787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 t="str">
            <v>ESS_101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 t="str">
            <v>ESS_1017_L</v>
          </cell>
          <cell r="B37" t="str">
            <v>Metering for ZS (Power Quality meters)</v>
          </cell>
          <cell r="C37">
            <v>0</v>
          </cell>
          <cell r="D37">
            <v>129420.52084467122</v>
          </cell>
          <cell r="E37">
            <v>66133.354440885349</v>
          </cell>
          <cell r="F37">
            <v>66836.598577070326</v>
          </cell>
          <cell r="G37">
            <v>67549.369811139622</v>
          </cell>
          <cell r="H37">
            <v>68902.868768418208</v>
          </cell>
          <cell r="I37">
            <v>68902.868768418222</v>
          </cell>
          <cell r="J37">
            <v>68902.868768418208</v>
          </cell>
          <cell r="K37">
            <v>68902.868768418208</v>
          </cell>
          <cell r="L37">
            <v>68902.868768418208</v>
          </cell>
          <cell r="M37">
            <v>68902.868768418222</v>
          </cell>
        </row>
        <row r="38">
          <cell r="A38" t="str">
            <v>ESS_1017_M</v>
          </cell>
          <cell r="B38" t="str">
            <v>Metering for ZS (Power Quality meters)</v>
          </cell>
          <cell r="C38">
            <v>0</v>
          </cell>
          <cell r="D38">
            <v>129420.52084467122</v>
          </cell>
          <cell r="E38">
            <v>66133.354440885349</v>
          </cell>
          <cell r="F38">
            <v>66836.598577070326</v>
          </cell>
          <cell r="G38">
            <v>67549.369811139622</v>
          </cell>
          <cell r="H38">
            <v>68902.868768418208</v>
          </cell>
          <cell r="I38">
            <v>68902.868768418222</v>
          </cell>
          <cell r="J38">
            <v>68902.868768418208</v>
          </cell>
          <cell r="K38">
            <v>68902.868768418208</v>
          </cell>
          <cell r="L38">
            <v>68902.868768418208</v>
          </cell>
          <cell r="M38">
            <v>68902.868768418222</v>
          </cell>
        </row>
        <row r="39">
          <cell r="A39" t="str">
            <v>ESS_1017_S</v>
          </cell>
          <cell r="B39" t="str">
            <v>Metering for ZS (Power Quality meters)</v>
          </cell>
          <cell r="C39">
            <v>0</v>
          </cell>
          <cell r="D39">
            <v>172560.69445956164</v>
          </cell>
          <cell r="E39">
            <v>88177.805921180494</v>
          </cell>
          <cell r="F39">
            <v>89115.464769427112</v>
          </cell>
          <cell r="G39">
            <v>90065.82641485284</v>
          </cell>
          <cell r="H39">
            <v>91870.491691224292</v>
          </cell>
          <cell r="I39">
            <v>91870.491691224277</v>
          </cell>
          <cell r="J39">
            <v>91870.491691224277</v>
          </cell>
          <cell r="K39">
            <v>91870.491691224277</v>
          </cell>
          <cell r="L39">
            <v>91870.491691224292</v>
          </cell>
          <cell r="M39">
            <v>91870.491691224292</v>
          </cell>
        </row>
        <row r="40">
          <cell r="A40" t="str">
            <v>ESS_1017</v>
          </cell>
          <cell r="B40">
            <v>0</v>
          </cell>
          <cell r="C40">
            <v>0</v>
          </cell>
          <cell r="D40">
            <v>431401.73614890408</v>
          </cell>
          <cell r="E40">
            <v>220444.51480295119</v>
          </cell>
          <cell r="F40">
            <v>222788.66192356776</v>
          </cell>
          <cell r="G40">
            <v>225164.56603713208</v>
          </cell>
          <cell r="H40">
            <v>229676.22922806069</v>
          </cell>
          <cell r="I40">
            <v>229676.22922806072</v>
          </cell>
          <cell r="J40">
            <v>229676.22922806069</v>
          </cell>
          <cell r="K40">
            <v>229676.22922806069</v>
          </cell>
          <cell r="L40">
            <v>229676.22922806069</v>
          </cell>
          <cell r="M40">
            <v>229676.22922806075</v>
          </cell>
        </row>
        <row r="41">
          <cell r="A41" t="str">
            <v>ESS_1018</v>
          </cell>
          <cell r="B41" t="str">
            <v>Nyngan 132kV network reinforcement</v>
          </cell>
          <cell r="C41">
            <v>100660.50639218121</v>
          </cell>
          <cell r="D41">
            <v>3731894.4781719693</v>
          </cell>
          <cell r="E41">
            <v>2285410.2008246263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A42" t="str">
            <v>ESS_1019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A43" t="str">
            <v>ESS_1020</v>
          </cell>
          <cell r="B43" t="str">
            <v>Orange North - TransGrid rebuild Orange 66kV busbar</v>
          </cell>
          <cell r="C43">
            <v>942039.53277039749</v>
          </cell>
          <cell r="D43">
            <v>108332.25967563773</v>
          </cell>
          <cell r="E43">
            <v>3291154.2248011162</v>
          </cell>
          <cell r="F43">
            <v>1559781.323248911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A44" t="str">
            <v>ESS_1021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A45" t="str">
            <v>ESS_1022</v>
          </cell>
          <cell r="B45" t="str">
            <v>Orange to Blayney - reconductor 66kV feeder</v>
          </cell>
          <cell r="C45">
            <v>0</v>
          </cell>
          <cell r="D45">
            <v>0</v>
          </cell>
          <cell r="E45">
            <v>0</v>
          </cell>
          <cell r="F45">
            <v>8911795.0958661977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A46" t="str">
            <v>ESS_1023_L</v>
          </cell>
          <cell r="B46" t="str">
            <v>Rectification of low clearance infringements on Distribution feeders</v>
          </cell>
          <cell r="C46">
            <v>749920.77262175002</v>
          </cell>
          <cell r="D46">
            <v>11359700.500566874</v>
          </cell>
          <cell r="E46">
            <v>10266970.244760005</v>
          </cell>
          <cell r="F46">
            <v>9957809.2424632441</v>
          </cell>
          <cell r="G46">
            <v>7333979.5923960293</v>
          </cell>
          <cell r="H46">
            <v>7307880.0208928408</v>
          </cell>
          <cell r="I46">
            <v>7307880.0208928417</v>
          </cell>
          <cell r="J46">
            <v>7307880.0208928408</v>
          </cell>
          <cell r="K46">
            <v>7307880.0208928399</v>
          </cell>
          <cell r="L46">
            <v>7307880.0208928408</v>
          </cell>
          <cell r="M46">
            <v>7307880.0208928408</v>
          </cell>
        </row>
        <row r="47">
          <cell r="A47" t="str">
            <v>ESS_1023_M</v>
          </cell>
          <cell r="B47" t="str">
            <v>Rectification of low clearance infringements on Distribution feeders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A48" t="str">
            <v>ESS_1023_S</v>
          </cell>
          <cell r="B48" t="str">
            <v>Rectification of low clearance infringements on Distribution feeders</v>
          </cell>
          <cell r="C48">
            <v>749920.77262175002</v>
          </cell>
          <cell r="D48">
            <v>11359700.500566874</v>
          </cell>
          <cell r="E48">
            <v>10266970.244760005</v>
          </cell>
          <cell r="F48">
            <v>9957809.2424632441</v>
          </cell>
          <cell r="G48">
            <v>7333979.5923960293</v>
          </cell>
          <cell r="H48">
            <v>7307880.0208928408</v>
          </cell>
          <cell r="I48">
            <v>7307880.0208928417</v>
          </cell>
          <cell r="J48">
            <v>7307880.0208928408</v>
          </cell>
          <cell r="K48">
            <v>7307880.0208928399</v>
          </cell>
          <cell r="L48">
            <v>7307880.0208928408</v>
          </cell>
          <cell r="M48">
            <v>7307880.0208928408</v>
          </cell>
        </row>
        <row r="49">
          <cell r="A49" t="str">
            <v>ESS_1023</v>
          </cell>
          <cell r="B49">
            <v>0</v>
          </cell>
          <cell r="C49">
            <v>1499841.5452435</v>
          </cell>
          <cell r="D49">
            <v>22719401.001133747</v>
          </cell>
          <cell r="E49">
            <v>20533940.48952001</v>
          </cell>
          <cell r="F49">
            <v>19915618.484926488</v>
          </cell>
          <cell r="G49">
            <v>14667959.184792059</v>
          </cell>
          <cell r="H49">
            <v>14615760.041785682</v>
          </cell>
          <cell r="I49">
            <v>14615760.041785683</v>
          </cell>
          <cell r="J49">
            <v>14615760.041785682</v>
          </cell>
          <cell r="K49">
            <v>14615760.04178568</v>
          </cell>
          <cell r="L49">
            <v>14615760.041785682</v>
          </cell>
          <cell r="M49">
            <v>14615760.041785682</v>
          </cell>
        </row>
        <row r="50">
          <cell r="A50" t="str">
            <v>ESS_1024_L</v>
          </cell>
          <cell r="B50" t="str">
            <v>Rectification of low clearance infringements on subtransmission feeders</v>
          </cell>
          <cell r="C50">
            <v>1775190.1153995898</v>
          </cell>
          <cell r="D50">
            <v>1785499.905541061</v>
          </cell>
          <cell r="E50">
            <v>2748995.8479250823</v>
          </cell>
          <cell r="F50">
            <v>2778231.8775505368</v>
          </cell>
          <cell r="G50">
            <v>2841319.4118660386</v>
          </cell>
          <cell r="H50">
            <v>3079749.4373762687</v>
          </cell>
          <cell r="I50">
            <v>1565974.290191323</v>
          </cell>
          <cell r="J50">
            <v>1565974.2901913233</v>
          </cell>
          <cell r="K50">
            <v>1565974.290191323</v>
          </cell>
          <cell r="L50">
            <v>1565974.290191323</v>
          </cell>
          <cell r="M50">
            <v>1565974.2901913233</v>
          </cell>
        </row>
        <row r="51">
          <cell r="A51" t="str">
            <v>ESS_1024_M</v>
          </cell>
          <cell r="B51" t="str">
            <v>Rectification of low clearance infringements on subtransmission feeders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 t="str">
            <v>ESS_1024_S</v>
          </cell>
          <cell r="B52" t="str">
            <v>Rectification of low clearance infringements on subtransmission feeders</v>
          </cell>
          <cell r="C52">
            <v>1775190.1153995898</v>
          </cell>
          <cell r="D52">
            <v>1785499.905541061</v>
          </cell>
          <cell r="E52">
            <v>2748995.8479250823</v>
          </cell>
          <cell r="F52">
            <v>2778231.8775505368</v>
          </cell>
          <cell r="G52">
            <v>2841319.4118660386</v>
          </cell>
          <cell r="H52">
            <v>3079749.4373762687</v>
          </cell>
          <cell r="I52">
            <v>1565974.290191323</v>
          </cell>
          <cell r="J52">
            <v>1565974.2901913233</v>
          </cell>
          <cell r="K52">
            <v>1565974.290191323</v>
          </cell>
          <cell r="L52">
            <v>1565974.290191323</v>
          </cell>
          <cell r="M52">
            <v>1565974.2901913233</v>
          </cell>
        </row>
        <row r="53">
          <cell r="A53" t="str">
            <v>ESS_1024</v>
          </cell>
          <cell r="B53">
            <v>0</v>
          </cell>
          <cell r="C53">
            <v>3550380.2307991795</v>
          </cell>
          <cell r="D53">
            <v>3570999.8110821219</v>
          </cell>
          <cell r="E53">
            <v>5497991.6958501646</v>
          </cell>
          <cell r="F53">
            <v>5556463.7551010735</v>
          </cell>
          <cell r="G53">
            <v>5682638.8237320771</v>
          </cell>
          <cell r="H53">
            <v>6159498.8747525373</v>
          </cell>
          <cell r="I53">
            <v>3131948.5803826461</v>
          </cell>
          <cell r="J53">
            <v>3131948.5803826465</v>
          </cell>
          <cell r="K53">
            <v>3131948.5803826461</v>
          </cell>
          <cell r="L53">
            <v>3131948.5803826461</v>
          </cell>
          <cell r="M53">
            <v>3131948.5803826465</v>
          </cell>
        </row>
        <row r="54">
          <cell r="A54" t="str">
            <v>ESS_1025</v>
          </cell>
          <cell r="B54" t="str">
            <v>Sutton ZS - install 66/11kV transformer</v>
          </cell>
          <cell r="C54">
            <v>540349.76565819338</v>
          </cell>
          <cell r="D54">
            <v>664612.33840388746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A55" t="str">
            <v>ESS_1026</v>
          </cell>
          <cell r="B55" t="str">
            <v>Tamworth - TransGrid 132/66kV substation - relocate 66kV feeders</v>
          </cell>
          <cell r="C55">
            <v>0</v>
          </cell>
          <cell r="D55">
            <v>1541962.9110840773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A56" t="str">
            <v>ESS_1027</v>
          </cell>
          <cell r="B56" t="str">
            <v>Tamworth to Quirindi - secure easements for future second feeder</v>
          </cell>
          <cell r="C56">
            <v>1600864.1576753256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A57" t="str">
            <v>ESS_1028</v>
          </cell>
          <cell r="B57" t="str">
            <v>Terranora to QLD border - refurbish 110kV towers in line with Powerlink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4464555.1179524977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A58" t="str">
            <v>ESS_1029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A59" t="str">
            <v>ESS_1030</v>
          </cell>
          <cell r="B59" t="str">
            <v>Googong to Tralee - construct dual 132kV feeder (operate at 11kV)</v>
          </cell>
          <cell r="C59">
            <v>0</v>
          </cell>
          <cell r="D59">
            <v>0</v>
          </cell>
          <cell r="E59">
            <v>0</v>
          </cell>
          <cell r="F59">
            <v>2896245.3456546548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A60" t="str">
            <v>ESS_1031</v>
          </cell>
          <cell r="B60" t="str">
            <v>Wellington to Narromine - convert 66kV to 132kV</v>
          </cell>
          <cell r="C60">
            <v>3999516.1886431263</v>
          </cell>
          <cell r="D60">
            <v>52362.954562283259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A61" t="str">
            <v>ESS_1032</v>
          </cell>
          <cell r="B61" t="str">
            <v>Whitbread St  - augment 66/11kV substation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A62" t="str">
            <v>ESS_1033</v>
          </cell>
          <cell r="B62" t="str">
            <v>Yarrandale to Gilgandra - rebuild existing 66kV feeder</v>
          </cell>
          <cell r="C62">
            <v>0</v>
          </cell>
          <cell r="D62">
            <v>0</v>
          </cell>
          <cell r="E62">
            <v>551089.46557675221</v>
          </cell>
          <cell r="F62">
            <v>2450743.909605145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A63" t="str">
            <v>ESS_1034</v>
          </cell>
          <cell r="B63" t="str">
            <v>Monaltrie to Alstonville - secure easements for future needs (Lismore 132kV strategy)</v>
          </cell>
          <cell r="C63">
            <v>2043194.8794877271</v>
          </cell>
          <cell r="D63">
            <v>430735.13917648565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A64" t="str">
            <v>ESS_1035</v>
          </cell>
          <cell r="B64" t="str">
            <v>Dubbo Wheelers Lane to Phillip St - reconductor two 66kV feeders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A65" t="str">
            <v>ESS_1036</v>
          </cell>
          <cell r="B65" t="str">
            <v>Yarrandale to Gilgandra - new 66kV feeder</v>
          </cell>
          <cell r="C65">
            <v>695814.93508585088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A66" t="str">
            <v>ESS_1037</v>
          </cell>
          <cell r="B66" t="str">
            <v>Woodlawn - rebuild 66/11kV substation</v>
          </cell>
          <cell r="C66">
            <v>5544184.4342920277</v>
          </cell>
          <cell r="D66">
            <v>1216124.7852553842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 t="str">
            <v>ESS_1038</v>
          </cell>
          <cell r="B67" t="str">
            <v>Albury Nth - acquire site for future zone substation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 t="str">
            <v>ESS_1039</v>
          </cell>
          <cell r="B68" t="str">
            <v>Wagga to Temora - rebuild Wagga to Junee 66kV feeder to 132kV and new Junee to Temora 132kV feeder</v>
          </cell>
          <cell r="C68">
            <v>6303060.7104501734</v>
          </cell>
          <cell r="D68">
            <v>4010007.6875839313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 t="str">
            <v>ESS_1040</v>
          </cell>
          <cell r="B69" t="str">
            <v>Wagga Copland St to Kooringal #1 &amp; #2 feeder works</v>
          </cell>
          <cell r="C69">
            <v>102443.08316777907</v>
          </cell>
          <cell r="D69">
            <v>657282.19298284443</v>
          </cell>
          <cell r="E69">
            <v>663544.73030641617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 t="str">
            <v>ESS_11_L</v>
          </cell>
          <cell r="B70" t="str">
            <v>Switched Reactor Rollout (DM)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A71" t="str">
            <v>ESS_11_M</v>
          </cell>
          <cell r="B71" t="str">
            <v>Switched Reactor Rollout (DM)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A72" t="str">
            <v>ESS_11_S</v>
          </cell>
          <cell r="B72" t="str">
            <v>Switched Reactor Rollout (DM)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A73" t="str">
            <v>ESS_11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A74" t="str">
            <v>ESS_12_L</v>
          </cell>
          <cell r="B74" t="str">
            <v>Poletop Switchgear replacement</v>
          </cell>
          <cell r="C74">
            <v>911859.71181571449</v>
          </cell>
          <cell r="D74">
            <v>1375671.4750505385</v>
          </cell>
          <cell r="E74">
            <v>1388745.2488338982</v>
          </cell>
          <cell r="F74">
            <v>1403607.7534231201</v>
          </cell>
          <cell r="G74">
            <v>1418530.9204829333</v>
          </cell>
          <cell r="H74">
            <v>1418533.0084486536</v>
          </cell>
          <cell r="I74">
            <v>1418533.0084486534</v>
          </cell>
          <cell r="J74">
            <v>1418533.0084486534</v>
          </cell>
          <cell r="K74">
            <v>1418533.0084486534</v>
          </cell>
          <cell r="L74">
            <v>1418533.0084486536</v>
          </cell>
          <cell r="M74">
            <v>1418533.0084486536</v>
          </cell>
        </row>
        <row r="75">
          <cell r="A75" t="str">
            <v>ESS_12_M</v>
          </cell>
          <cell r="B75" t="str">
            <v>Poletop Switchgear replacement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A76" t="str">
            <v>ESS_12_S</v>
          </cell>
          <cell r="B76" t="str">
            <v>Poletop Switchgear replacement</v>
          </cell>
          <cell r="C76">
            <v>1367789.5677235716</v>
          </cell>
          <cell r="D76">
            <v>2063507.2125758072</v>
          </cell>
          <cell r="E76">
            <v>2083117.8732508474</v>
          </cell>
          <cell r="F76">
            <v>2105411.6301346798</v>
          </cell>
          <cell r="G76">
            <v>2127796.3807243994</v>
          </cell>
          <cell r="H76">
            <v>2127799.5126729803</v>
          </cell>
          <cell r="I76">
            <v>2127799.5126729799</v>
          </cell>
          <cell r="J76">
            <v>2127799.5126729799</v>
          </cell>
          <cell r="K76">
            <v>2127799.5126729803</v>
          </cell>
          <cell r="L76">
            <v>2127799.5126729803</v>
          </cell>
          <cell r="M76">
            <v>2127799.5126729799</v>
          </cell>
        </row>
        <row r="77">
          <cell r="A77" t="str">
            <v>ESS_12</v>
          </cell>
          <cell r="B77">
            <v>0</v>
          </cell>
          <cell r="C77">
            <v>2279649.2795392862</v>
          </cell>
          <cell r="D77">
            <v>3439178.687626346</v>
          </cell>
          <cell r="E77">
            <v>3471863.1220847457</v>
          </cell>
          <cell r="F77">
            <v>3509019.3835578002</v>
          </cell>
          <cell r="G77">
            <v>3546327.3012073329</v>
          </cell>
          <cell r="H77">
            <v>3546332.5211216342</v>
          </cell>
          <cell r="I77">
            <v>3546332.5211216332</v>
          </cell>
          <cell r="J77">
            <v>3546332.5211216332</v>
          </cell>
          <cell r="K77">
            <v>3546332.5211216337</v>
          </cell>
          <cell r="L77">
            <v>3546332.5211216342</v>
          </cell>
          <cell r="M77">
            <v>3546332.5211216332</v>
          </cell>
        </row>
        <row r="78">
          <cell r="A78" t="str">
            <v>ESS_13_L</v>
          </cell>
          <cell r="B78" t="str">
            <v>HV regulator replacement</v>
          </cell>
          <cell r="C78">
            <v>803304.98421860556</v>
          </cell>
          <cell r="D78">
            <v>807933.89305270626</v>
          </cell>
          <cell r="E78">
            <v>815612.40905359318</v>
          </cell>
          <cell r="F78">
            <v>824340.81394987635</v>
          </cell>
          <cell r="G78">
            <v>833105.63026180479</v>
          </cell>
          <cell r="H78">
            <v>311106.89231800952</v>
          </cell>
          <cell r="I78">
            <v>311106.89231800952</v>
          </cell>
          <cell r="J78">
            <v>311106.89231800952</v>
          </cell>
          <cell r="K78">
            <v>311106.89231800952</v>
          </cell>
          <cell r="L78">
            <v>311106.89231800952</v>
          </cell>
          <cell r="M78">
            <v>311106.89231800952</v>
          </cell>
        </row>
        <row r="79">
          <cell r="A79" t="str">
            <v>ESS_13_M</v>
          </cell>
          <cell r="B79" t="str">
            <v>HV regulator replacement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0">
          <cell r="A80" t="str">
            <v>ESS_13_S</v>
          </cell>
          <cell r="B80" t="str">
            <v>HV regulator replacement</v>
          </cell>
          <cell r="C80">
            <v>803304.98421860556</v>
          </cell>
          <cell r="D80">
            <v>807933.89305270626</v>
          </cell>
          <cell r="E80">
            <v>815612.40905359318</v>
          </cell>
          <cell r="F80">
            <v>824340.81394987635</v>
          </cell>
          <cell r="G80">
            <v>833105.63026180479</v>
          </cell>
          <cell r="H80">
            <v>311106.89231800952</v>
          </cell>
          <cell r="I80">
            <v>311106.89231800952</v>
          </cell>
          <cell r="J80">
            <v>311106.89231800952</v>
          </cell>
          <cell r="K80">
            <v>311106.89231800952</v>
          </cell>
          <cell r="L80">
            <v>311106.89231800952</v>
          </cell>
          <cell r="M80">
            <v>311106.89231800952</v>
          </cell>
        </row>
        <row r="81">
          <cell r="A81" t="str">
            <v>ESS_13</v>
          </cell>
          <cell r="B81">
            <v>0</v>
          </cell>
          <cell r="C81">
            <v>1606609.9684372111</v>
          </cell>
          <cell r="D81">
            <v>1615867.7861054125</v>
          </cell>
          <cell r="E81">
            <v>1631224.8181071864</v>
          </cell>
          <cell r="F81">
            <v>1648681.6278997527</v>
          </cell>
          <cell r="G81">
            <v>1666211.2605236096</v>
          </cell>
          <cell r="H81">
            <v>622213.78463601903</v>
          </cell>
          <cell r="I81">
            <v>622213.78463601903</v>
          </cell>
          <cell r="J81">
            <v>622213.78463601903</v>
          </cell>
          <cell r="K81">
            <v>622213.78463601903</v>
          </cell>
          <cell r="L81">
            <v>622213.78463601903</v>
          </cell>
          <cell r="M81">
            <v>622213.78463601903</v>
          </cell>
        </row>
        <row r="82">
          <cell r="A82" t="str">
            <v>ESS_14_L</v>
          </cell>
          <cell r="B82" t="str">
            <v>Poletop Recloser Replacement / Upgrading</v>
          </cell>
          <cell r="C82">
            <v>1638634.1218446703</v>
          </cell>
          <cell r="D82">
            <v>1670116.126966462</v>
          </cell>
          <cell r="E82">
            <v>1535923.6215718337</v>
          </cell>
          <cell r="F82">
            <v>1552258.4256191382</v>
          </cell>
          <cell r="G82">
            <v>1284920.7412643773</v>
          </cell>
          <cell r="H82">
            <v>1568830.6272966319</v>
          </cell>
          <cell r="I82">
            <v>1568830.6272966319</v>
          </cell>
          <cell r="J82">
            <v>1568830.6272966319</v>
          </cell>
          <cell r="K82">
            <v>1568830.6272966322</v>
          </cell>
          <cell r="L82">
            <v>1568830.6272966319</v>
          </cell>
          <cell r="M82">
            <v>1568830.6272966319</v>
          </cell>
        </row>
        <row r="83">
          <cell r="A83" t="str">
            <v>ESS_14_M</v>
          </cell>
          <cell r="B83" t="str">
            <v>Poletop Recloser Replacement / Upgrading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A84" t="str">
            <v>ESS_14_S</v>
          </cell>
          <cell r="B84" t="str">
            <v>Poletop Recloser Replacement / Upgrading</v>
          </cell>
          <cell r="C84">
            <v>2457951.1827670047</v>
          </cell>
          <cell r="D84">
            <v>2505174.1904496923</v>
          </cell>
          <cell r="E84">
            <v>2303885.4323577499</v>
          </cell>
          <cell r="F84">
            <v>2328387.6384287071</v>
          </cell>
          <cell r="G84">
            <v>1927381.1118965661</v>
          </cell>
          <cell r="H84">
            <v>2353245.9409449482</v>
          </cell>
          <cell r="I84">
            <v>2353245.9409449482</v>
          </cell>
          <cell r="J84">
            <v>2353245.9409449478</v>
          </cell>
          <cell r="K84">
            <v>2353245.9409449478</v>
          </cell>
          <cell r="L84">
            <v>2353245.9409449482</v>
          </cell>
          <cell r="M84">
            <v>2353245.9409449478</v>
          </cell>
        </row>
        <row r="85">
          <cell r="A85" t="str">
            <v>ESS_14</v>
          </cell>
          <cell r="B85">
            <v>0</v>
          </cell>
          <cell r="C85">
            <v>4096585.304611675</v>
          </cell>
          <cell r="D85">
            <v>4175290.3174161543</v>
          </cell>
          <cell r="E85">
            <v>3839809.0539295836</v>
          </cell>
          <cell r="F85">
            <v>3880646.0640478451</v>
          </cell>
          <cell r="G85">
            <v>3212301.8531609434</v>
          </cell>
          <cell r="H85">
            <v>3922076.5682415804</v>
          </cell>
          <cell r="I85">
            <v>3922076.5682415804</v>
          </cell>
          <cell r="J85">
            <v>3922076.5682415795</v>
          </cell>
          <cell r="K85">
            <v>3922076.5682415799</v>
          </cell>
          <cell r="L85">
            <v>3922076.5682415804</v>
          </cell>
          <cell r="M85">
            <v>3922076.5682415795</v>
          </cell>
        </row>
        <row r="86">
          <cell r="A86" t="str">
            <v>ESS_15_L</v>
          </cell>
          <cell r="B86" t="str">
            <v>Sectionaliser Replacement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A87" t="str">
            <v>ESS_15_M</v>
          </cell>
          <cell r="B87" t="str">
            <v>Sectionaliser Replacement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A88" t="str">
            <v>ESS_15_S</v>
          </cell>
          <cell r="B88" t="str">
            <v>Sectionaliser Replacement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89">
          <cell r="A89" t="str">
            <v>ESS_15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</row>
        <row r="90">
          <cell r="A90" t="str">
            <v>ESS_16_L</v>
          </cell>
          <cell r="B90" t="str">
            <v>Replacement of Bare OH Conductors</v>
          </cell>
          <cell r="C90">
            <v>6626543.8122145981</v>
          </cell>
          <cell r="D90">
            <v>6665028.2745581968</v>
          </cell>
          <cell r="E90">
            <v>6728532.1831954587</v>
          </cell>
          <cell r="F90">
            <v>6800091.2458954649</v>
          </cell>
          <cell r="G90">
            <v>6872604.3127501253</v>
          </cell>
          <cell r="H90">
            <v>8590755.3909376562</v>
          </cell>
          <cell r="I90">
            <v>8590755.390937658</v>
          </cell>
          <cell r="J90">
            <v>8590755.3909376562</v>
          </cell>
          <cell r="K90">
            <v>8590755.390937658</v>
          </cell>
          <cell r="L90">
            <v>8590755.3909376562</v>
          </cell>
          <cell r="M90">
            <v>8590755.3909376562</v>
          </cell>
        </row>
        <row r="91">
          <cell r="A91" t="str">
            <v>ESS_16_M</v>
          </cell>
          <cell r="B91" t="str">
            <v>Replacement of Bare OH Conductors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A92" t="str">
            <v>ESS_16_S</v>
          </cell>
          <cell r="B92" t="str">
            <v>Replacement of Bare OH Conductors</v>
          </cell>
          <cell r="C92">
            <v>9939815.7183218971</v>
          </cell>
          <cell r="D92">
            <v>9997542.4118372947</v>
          </cell>
          <cell r="E92">
            <v>10092798.274793189</v>
          </cell>
          <cell r="F92">
            <v>10200136.868843196</v>
          </cell>
          <cell r="G92">
            <v>10308906.469125189</v>
          </cell>
          <cell r="H92">
            <v>12886133.086406484</v>
          </cell>
          <cell r="I92">
            <v>12886133.086406484</v>
          </cell>
          <cell r="J92">
            <v>12886133.086406484</v>
          </cell>
          <cell r="K92">
            <v>12886133.086406484</v>
          </cell>
          <cell r="L92">
            <v>12886133.086406484</v>
          </cell>
          <cell r="M92">
            <v>12886133.086406484</v>
          </cell>
        </row>
        <row r="93">
          <cell r="A93" t="str">
            <v>ESS_16</v>
          </cell>
          <cell r="B93">
            <v>0</v>
          </cell>
          <cell r="C93">
            <v>16566359.530536495</v>
          </cell>
          <cell r="D93">
            <v>16662570.686395492</v>
          </cell>
          <cell r="E93">
            <v>16821330.45798865</v>
          </cell>
          <cell r="F93">
            <v>17000228.114738662</v>
          </cell>
          <cell r="G93">
            <v>17181510.781875312</v>
          </cell>
          <cell r="H93">
            <v>21476888.47734414</v>
          </cell>
          <cell r="I93">
            <v>21476888.47734414</v>
          </cell>
          <cell r="J93">
            <v>21476888.47734414</v>
          </cell>
          <cell r="K93">
            <v>21476888.47734414</v>
          </cell>
          <cell r="L93">
            <v>21476888.47734414</v>
          </cell>
          <cell r="M93">
            <v>21476888.47734414</v>
          </cell>
        </row>
        <row r="94">
          <cell r="A94" t="str">
            <v>ESS_17_L</v>
          </cell>
          <cell r="B94" t="str">
            <v>Pole Replacement and Reinforcement - Distribution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A95" t="str">
            <v>ESS_17_M</v>
          </cell>
          <cell r="B95" t="str">
            <v>Pole Replacement and Reinforcement - Distribution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ESS_17_S</v>
          </cell>
          <cell r="B96" t="str">
            <v>Pole Replacement and Reinforcement - Distribution</v>
          </cell>
          <cell r="C96">
            <v>46900529.611598566</v>
          </cell>
          <cell r="D96">
            <v>49839699.818938799</v>
          </cell>
          <cell r="E96">
            <v>53069510.273348644</v>
          </cell>
          <cell r="F96">
            <v>56487327.742230274</v>
          </cell>
          <cell r="G96">
            <v>60025957.675519601</v>
          </cell>
          <cell r="H96">
            <v>61226477.413660392</v>
          </cell>
          <cell r="I96">
            <v>62451006.669618405</v>
          </cell>
          <cell r="J96">
            <v>63700026.719492137</v>
          </cell>
          <cell r="K96">
            <v>64974027.191243015</v>
          </cell>
          <cell r="L96">
            <v>66273508.152661026</v>
          </cell>
          <cell r="M96">
            <v>66372918.414889999</v>
          </cell>
        </row>
        <row r="97">
          <cell r="A97" t="str">
            <v>ESS_17</v>
          </cell>
          <cell r="B97">
            <v>0</v>
          </cell>
          <cell r="C97">
            <v>46900529.611598566</v>
          </cell>
          <cell r="D97">
            <v>49839699.818938799</v>
          </cell>
          <cell r="E97">
            <v>53069510.273348644</v>
          </cell>
          <cell r="F97">
            <v>56487327.742230274</v>
          </cell>
          <cell r="G97">
            <v>60025957.675519601</v>
          </cell>
          <cell r="H97">
            <v>61226477.413660392</v>
          </cell>
          <cell r="I97">
            <v>62451006.669618405</v>
          </cell>
          <cell r="J97">
            <v>63700026.719492137</v>
          </cell>
          <cell r="K97">
            <v>64974027.191243015</v>
          </cell>
          <cell r="L97">
            <v>66273508.152661026</v>
          </cell>
          <cell r="M97">
            <v>66372918.414889999</v>
          </cell>
        </row>
        <row r="98">
          <cell r="A98" t="str">
            <v>ESS_18_L</v>
          </cell>
          <cell r="B98" t="str">
            <v>Poor Performing Feeders</v>
          </cell>
          <cell r="C98">
            <v>6254323.8050109763</v>
          </cell>
          <cell r="D98">
            <v>7424258.0787021304</v>
          </cell>
          <cell r="E98">
            <v>7494815.2207882786</v>
          </cell>
          <cell r="F98">
            <v>7575025.8105300032</v>
          </cell>
          <cell r="G98">
            <v>7655562.9298067531</v>
          </cell>
          <cell r="H98">
            <v>7655823.49624258</v>
          </cell>
          <cell r="I98">
            <v>7655823.49624258</v>
          </cell>
          <cell r="J98">
            <v>7655823.49624258</v>
          </cell>
          <cell r="K98">
            <v>7655823.4962425791</v>
          </cell>
          <cell r="L98">
            <v>7655823.4962425791</v>
          </cell>
          <cell r="M98">
            <v>7655823.4962425791</v>
          </cell>
        </row>
        <row r="99">
          <cell r="A99" t="str">
            <v>ESS_18_M</v>
          </cell>
          <cell r="B99" t="str">
            <v>Poor Performing Feeders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A100" t="str">
            <v>ESS_18_S</v>
          </cell>
          <cell r="B100" t="str">
            <v>Poor Performing Feeders</v>
          </cell>
          <cell r="C100">
            <v>9381485.7075164635</v>
          </cell>
          <cell r="D100">
            <v>11136387.118053194</v>
          </cell>
          <cell r="E100">
            <v>11242222.831182417</v>
          </cell>
          <cell r="F100">
            <v>11362538.715795003</v>
          </cell>
          <cell r="G100">
            <v>11483344.394710129</v>
          </cell>
          <cell r="H100">
            <v>11483735.244363869</v>
          </cell>
          <cell r="I100">
            <v>11483735.244363869</v>
          </cell>
          <cell r="J100">
            <v>11483735.244363869</v>
          </cell>
          <cell r="K100">
            <v>11483735.244363869</v>
          </cell>
          <cell r="L100">
            <v>11483735.244363869</v>
          </cell>
          <cell r="M100">
            <v>11483735.244363869</v>
          </cell>
        </row>
        <row r="101">
          <cell r="A101" t="str">
            <v>ESS_18</v>
          </cell>
          <cell r="B101">
            <v>0</v>
          </cell>
          <cell r="C101">
            <v>15635809.51252744</v>
          </cell>
          <cell r="D101">
            <v>18560645.196755324</v>
          </cell>
          <cell r="E101">
            <v>18737038.051970694</v>
          </cell>
          <cell r="F101">
            <v>18937564.526325006</v>
          </cell>
          <cell r="G101">
            <v>19138907.324516881</v>
          </cell>
          <cell r="H101">
            <v>19139558.74060645</v>
          </cell>
          <cell r="I101">
            <v>19139558.74060645</v>
          </cell>
          <cell r="J101">
            <v>19139558.74060645</v>
          </cell>
          <cell r="K101">
            <v>19139558.74060645</v>
          </cell>
          <cell r="L101">
            <v>19139558.74060645</v>
          </cell>
          <cell r="M101">
            <v>19139558.74060645</v>
          </cell>
        </row>
        <row r="102">
          <cell r="A102" t="str">
            <v>ESS_19_L</v>
          </cell>
          <cell r="B102" t="str">
            <v>Worst performing feeder segments</v>
          </cell>
          <cell r="C102">
            <v>3473751.2831074833</v>
          </cell>
          <cell r="D102">
            <v>3930489.5710775983</v>
          </cell>
          <cell r="E102">
            <v>3967843.3521820297</v>
          </cell>
          <cell r="F102">
            <v>4010307.7820452964</v>
          </cell>
          <cell r="G102">
            <v>4052945.0804859265</v>
          </cell>
          <cell r="H102">
            <v>4053067.69998514</v>
          </cell>
          <cell r="I102">
            <v>4053067.69998514</v>
          </cell>
          <cell r="J102">
            <v>4053067.69998514</v>
          </cell>
          <cell r="K102">
            <v>4053067.6999851395</v>
          </cell>
          <cell r="L102">
            <v>4053067.6999851395</v>
          </cell>
          <cell r="M102">
            <v>4053067.69998514</v>
          </cell>
        </row>
        <row r="103">
          <cell r="A103" t="str">
            <v>ESS_19_M</v>
          </cell>
          <cell r="B103" t="str">
            <v>Worst performing feeder segments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ESS_19_S</v>
          </cell>
          <cell r="B104" t="str">
            <v>Worst performing feeder segments</v>
          </cell>
          <cell r="C104">
            <v>868437.82077687082</v>
          </cell>
          <cell r="D104">
            <v>982622.39276939956</v>
          </cell>
          <cell r="E104">
            <v>991960.83804550744</v>
          </cell>
          <cell r="F104">
            <v>1002576.9455113241</v>
          </cell>
          <cell r="G104">
            <v>1013236.2701214816</v>
          </cell>
          <cell r="H104">
            <v>1013266.924996285</v>
          </cell>
          <cell r="I104">
            <v>1013266.924996285</v>
          </cell>
          <cell r="J104">
            <v>1013266.924996285</v>
          </cell>
          <cell r="K104">
            <v>1013266.9249962849</v>
          </cell>
          <cell r="L104">
            <v>1013266.9249962849</v>
          </cell>
          <cell r="M104">
            <v>1013266.924996285</v>
          </cell>
        </row>
        <row r="105">
          <cell r="A105" t="str">
            <v>ESS_19</v>
          </cell>
          <cell r="B105">
            <v>0</v>
          </cell>
          <cell r="C105">
            <v>4342189.1038843542</v>
          </cell>
          <cell r="D105">
            <v>4913111.9638469983</v>
          </cell>
          <cell r="E105">
            <v>4959804.1902275374</v>
          </cell>
          <cell r="F105">
            <v>5012884.7275566207</v>
          </cell>
          <cell r="G105">
            <v>5066181.3506074082</v>
          </cell>
          <cell r="H105">
            <v>5066334.6249814248</v>
          </cell>
          <cell r="I105">
            <v>5066334.6249814248</v>
          </cell>
          <cell r="J105">
            <v>5066334.6249814248</v>
          </cell>
          <cell r="K105">
            <v>5066334.6249814248</v>
          </cell>
          <cell r="L105">
            <v>5066334.6249814248</v>
          </cell>
          <cell r="M105">
            <v>5066334.6249814248</v>
          </cell>
        </row>
        <row r="106">
          <cell r="A106" t="str">
            <v>ESS_2_L</v>
          </cell>
          <cell r="B106" t="str">
            <v>Distribution Growth - Thermal Constraints</v>
          </cell>
          <cell r="C106">
            <v>4121790.4924739879</v>
          </cell>
          <cell r="D106">
            <v>2938191.8428416559</v>
          </cell>
          <cell r="E106">
            <v>2797346.99049155</v>
          </cell>
          <cell r="F106">
            <v>2635806.0742914299</v>
          </cell>
          <cell r="G106">
            <v>2368035.8359119194</v>
          </cell>
          <cell r="H106">
            <v>2505558.8643061165</v>
          </cell>
          <cell r="I106">
            <v>2505558.8643061169</v>
          </cell>
          <cell r="J106">
            <v>2505558.8643061169</v>
          </cell>
          <cell r="K106">
            <v>2505558.8643061174</v>
          </cell>
          <cell r="L106">
            <v>2505558.8643061169</v>
          </cell>
          <cell r="M106">
            <v>2505558.8643061169</v>
          </cell>
        </row>
        <row r="107">
          <cell r="A107" t="str">
            <v>ESS_2_M</v>
          </cell>
          <cell r="B107" t="str">
            <v>Distribution Growth - Thermal Constraints</v>
          </cell>
          <cell r="C107">
            <v>4121790.4924739879</v>
          </cell>
          <cell r="D107">
            <v>2938191.8428416559</v>
          </cell>
          <cell r="E107">
            <v>2797346.99049155</v>
          </cell>
          <cell r="F107">
            <v>2635806.0742914299</v>
          </cell>
          <cell r="G107">
            <v>2368035.8359119194</v>
          </cell>
          <cell r="H107">
            <v>2505558.8643061165</v>
          </cell>
          <cell r="I107">
            <v>2505558.8643061169</v>
          </cell>
          <cell r="J107">
            <v>2505558.8643061169</v>
          </cell>
          <cell r="K107">
            <v>2505558.8643061174</v>
          </cell>
          <cell r="L107">
            <v>2505558.8643061169</v>
          </cell>
          <cell r="M107">
            <v>2505558.8643061169</v>
          </cell>
        </row>
        <row r="108">
          <cell r="A108" t="str">
            <v>ESS_2_S</v>
          </cell>
          <cell r="B108" t="str">
            <v>Distribution Growth - Thermal Constraints</v>
          </cell>
          <cell r="C108">
            <v>12365371.477421962</v>
          </cell>
          <cell r="D108">
            <v>8814575.528524965</v>
          </cell>
          <cell r="E108">
            <v>8392040.9714746494</v>
          </cell>
          <cell r="F108">
            <v>7907418.2228742884</v>
          </cell>
          <cell r="G108">
            <v>7104107.5077357581</v>
          </cell>
          <cell r="H108">
            <v>7516676.5929183504</v>
          </cell>
          <cell r="I108">
            <v>7516676.5929183504</v>
          </cell>
          <cell r="J108">
            <v>7516676.5929183504</v>
          </cell>
          <cell r="K108">
            <v>7516676.5929183513</v>
          </cell>
          <cell r="L108">
            <v>7516676.5929183513</v>
          </cell>
          <cell r="M108">
            <v>7516676.5929183513</v>
          </cell>
        </row>
        <row r="109">
          <cell r="A109" t="str">
            <v>ESS_2</v>
          </cell>
          <cell r="B109">
            <v>0</v>
          </cell>
          <cell r="C109">
            <v>20608952.462369937</v>
          </cell>
          <cell r="D109">
            <v>14690959.214208277</v>
          </cell>
          <cell r="E109">
            <v>13986734.952457748</v>
          </cell>
          <cell r="F109">
            <v>13179030.371457148</v>
          </cell>
          <cell r="G109">
            <v>11840179.179559596</v>
          </cell>
          <cell r="H109">
            <v>12527794.321530584</v>
          </cell>
          <cell r="I109">
            <v>12527794.321530584</v>
          </cell>
          <cell r="J109">
            <v>12527794.321530584</v>
          </cell>
          <cell r="K109">
            <v>12527794.321530586</v>
          </cell>
          <cell r="L109">
            <v>12527794.321530584</v>
          </cell>
          <cell r="M109">
            <v>12527794.321530584</v>
          </cell>
        </row>
        <row r="110">
          <cell r="A110" t="str">
            <v>ESS_20_L</v>
          </cell>
          <cell r="B110" t="str">
            <v>HV network augmentation  - PQ</v>
          </cell>
          <cell r="C110">
            <v>139755.29738980843</v>
          </cell>
          <cell r="D110">
            <v>141938.32525028469</v>
          </cell>
          <cell r="E110">
            <v>144688.66145666165</v>
          </cell>
          <cell r="F110">
            <v>147654.05878208921</v>
          </cell>
          <cell r="G110">
            <v>150684.46274748523</v>
          </cell>
          <cell r="H110">
            <v>152191.30737496007</v>
          </cell>
          <cell r="I110">
            <v>153713.22044870968</v>
          </cell>
          <cell r="J110">
            <v>155250.35265319681</v>
          </cell>
          <cell r="K110">
            <v>156802.85617972878</v>
          </cell>
          <cell r="L110">
            <v>158370.88474152604</v>
          </cell>
          <cell r="M110">
            <v>158370.88474152607</v>
          </cell>
        </row>
        <row r="111">
          <cell r="A111" t="str">
            <v>ESS_20_M</v>
          </cell>
          <cell r="B111" t="str">
            <v>HV network augmentation  - PQ</v>
          </cell>
          <cell r="C111">
            <v>139755.29738980843</v>
          </cell>
          <cell r="D111">
            <v>141938.32525028469</v>
          </cell>
          <cell r="E111">
            <v>144688.66145666165</v>
          </cell>
          <cell r="F111">
            <v>147654.05878208921</v>
          </cell>
          <cell r="G111">
            <v>150684.46274748523</v>
          </cell>
          <cell r="H111">
            <v>152191.30737496007</v>
          </cell>
          <cell r="I111">
            <v>153713.22044870968</v>
          </cell>
          <cell r="J111">
            <v>155250.35265319681</v>
          </cell>
          <cell r="K111">
            <v>156802.85617972878</v>
          </cell>
          <cell r="L111">
            <v>158370.88474152604</v>
          </cell>
          <cell r="M111">
            <v>158370.88474152607</v>
          </cell>
        </row>
        <row r="112">
          <cell r="A112" t="str">
            <v>ESS_20_S</v>
          </cell>
          <cell r="B112" t="str">
            <v>HV network augmentation  - PQ</v>
          </cell>
          <cell r="C112">
            <v>419265.89216942526</v>
          </cell>
          <cell r="D112">
            <v>425814.97575085401</v>
          </cell>
          <cell r="E112">
            <v>434065.98436998483</v>
          </cell>
          <cell r="F112">
            <v>442962.17634626763</v>
          </cell>
          <cell r="G112">
            <v>452053.38824245567</v>
          </cell>
          <cell r="H112">
            <v>456573.92212488031</v>
          </cell>
          <cell r="I112">
            <v>461139.66134612908</v>
          </cell>
          <cell r="J112">
            <v>465751.05795959022</v>
          </cell>
          <cell r="K112">
            <v>470408.56853918621</v>
          </cell>
          <cell r="L112">
            <v>475112.65422457806</v>
          </cell>
          <cell r="M112">
            <v>475112.65422457806</v>
          </cell>
        </row>
        <row r="113">
          <cell r="A113" t="str">
            <v>ESS_20</v>
          </cell>
          <cell r="B113">
            <v>0</v>
          </cell>
          <cell r="C113">
            <v>698776.48694904218</v>
          </cell>
          <cell r="D113">
            <v>709691.62625142338</v>
          </cell>
          <cell r="E113">
            <v>723443.30728330812</v>
          </cell>
          <cell r="F113">
            <v>738270.29391044611</v>
          </cell>
          <cell r="G113">
            <v>753422.31373742619</v>
          </cell>
          <cell r="H113">
            <v>760956.53687480045</v>
          </cell>
          <cell r="I113">
            <v>768566.10224354849</v>
          </cell>
          <cell r="J113">
            <v>776251.7632659839</v>
          </cell>
          <cell r="K113">
            <v>784014.28089864377</v>
          </cell>
          <cell r="L113">
            <v>791854.42370763014</v>
          </cell>
          <cell r="M113">
            <v>791854.42370763025</v>
          </cell>
        </row>
        <row r="114">
          <cell r="A114" t="str">
            <v>ESS_2001</v>
          </cell>
          <cell r="B114" t="str">
            <v>Wagga Copeland St - TransGrid 132/66kV sub - relocate 66kV feeders</v>
          </cell>
          <cell r="C114">
            <v>0</v>
          </cell>
          <cell r="D114">
            <v>0</v>
          </cell>
          <cell r="E114">
            <v>0</v>
          </cell>
          <cell r="F114">
            <v>2227801.5760602164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 t="str">
            <v>ESS_2002</v>
          </cell>
          <cell r="B115" t="str">
            <v>Wagga 66kV network - reconductor various small section of conductors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112581.02367043459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A116" t="str">
            <v>ESS_2003</v>
          </cell>
          <cell r="B116" t="str">
            <v>Williamsdale TG to Googong Town ZS - Refurbish and Connect 132 kV Line</v>
          </cell>
          <cell r="C116">
            <v>0</v>
          </cell>
          <cell r="D116">
            <v>0</v>
          </cell>
          <cell r="E116">
            <v>0</v>
          </cell>
          <cell r="F116">
            <v>3341819.0894476268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 t="str">
            <v>ESS_2004</v>
          </cell>
          <cell r="B117" t="str">
            <v>Williamsdale Acquire Route (1km)</v>
          </cell>
          <cell r="C117">
            <v>0</v>
          </cell>
          <cell r="D117">
            <v>0</v>
          </cell>
          <cell r="E117">
            <v>220435.78623070085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A118" t="str">
            <v>ESS_2005</v>
          </cell>
          <cell r="B118" t="str">
            <v>Queanbeyan TG to Googong Town ZS Refurbish Line 975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1013283.5001426381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</row>
        <row r="119">
          <cell r="A119" t="str">
            <v>ESS_2006_L</v>
          </cell>
          <cell r="B119" t="str">
            <v>Zone Substation Capacitors Bank Replacement</v>
          </cell>
          <cell r="C119">
            <v>108713.34690355571</v>
          </cell>
          <cell r="D119">
            <v>486420.85675773607</v>
          </cell>
          <cell r="E119">
            <v>489234.98158509552</v>
          </cell>
          <cell r="F119">
            <v>492642.88258658163</v>
          </cell>
          <cell r="G119">
            <v>496126.02391611214</v>
          </cell>
          <cell r="H119">
            <v>421610.39009679027</v>
          </cell>
          <cell r="I119">
            <v>421610.39009679027</v>
          </cell>
          <cell r="J119">
            <v>421610.39009679027</v>
          </cell>
          <cell r="K119">
            <v>421610.39009679027</v>
          </cell>
          <cell r="L119">
            <v>421610.39009679033</v>
          </cell>
          <cell r="M119">
            <v>421610.39009679033</v>
          </cell>
        </row>
        <row r="120">
          <cell r="A120" t="str">
            <v>ESS_2006_M</v>
          </cell>
          <cell r="B120" t="str">
            <v>Zone Substation Capacitors Bank Replacement</v>
          </cell>
          <cell r="C120">
            <v>12079.260767061745</v>
          </cell>
          <cell r="D120">
            <v>54046.76186197067</v>
          </cell>
          <cell r="E120">
            <v>54359.442398343956</v>
          </cell>
          <cell r="F120">
            <v>54738.098065175742</v>
          </cell>
          <cell r="G120">
            <v>55125.113768456918</v>
          </cell>
          <cell r="H120">
            <v>46845.598899643359</v>
          </cell>
          <cell r="I120">
            <v>46845.598899643359</v>
          </cell>
          <cell r="J120">
            <v>46845.598899643366</v>
          </cell>
          <cell r="K120">
            <v>46845.598899643366</v>
          </cell>
          <cell r="L120">
            <v>46845.598899643366</v>
          </cell>
          <cell r="M120">
            <v>46845.598899643366</v>
          </cell>
        </row>
        <row r="121">
          <cell r="A121" t="str">
            <v>ESS_2006_S</v>
          </cell>
          <cell r="B121" t="str">
            <v>Zone Substation Capacitors Bank Replacement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2">
          <cell r="A122" t="str">
            <v>ESS_2006</v>
          </cell>
          <cell r="B122">
            <v>0</v>
          </cell>
          <cell r="C122">
            <v>120792.60767061745</v>
          </cell>
          <cell r="D122">
            <v>540467.61861970671</v>
          </cell>
          <cell r="E122">
            <v>543594.42398343945</v>
          </cell>
          <cell r="F122">
            <v>547380.98065175733</v>
          </cell>
          <cell r="G122">
            <v>551251.13768456911</v>
          </cell>
          <cell r="H122">
            <v>468455.98899643362</v>
          </cell>
          <cell r="I122">
            <v>468455.98899643362</v>
          </cell>
          <cell r="J122">
            <v>468455.98899643362</v>
          </cell>
          <cell r="K122">
            <v>468455.98899643362</v>
          </cell>
          <cell r="L122">
            <v>468455.98899643368</v>
          </cell>
          <cell r="M122">
            <v>468455.98899643368</v>
          </cell>
        </row>
        <row r="123">
          <cell r="A123" t="str">
            <v>ESS_2007_L</v>
          </cell>
          <cell r="B123" t="str">
            <v>Data Network Asset Replacement</v>
          </cell>
          <cell r="C123">
            <v>15099.075958827181</v>
          </cell>
          <cell r="D123">
            <v>10645.075921668491</v>
          </cell>
          <cell r="E123">
            <v>449622.97130409483</v>
          </cell>
          <cell r="F123">
            <v>10861.250243039352</v>
          </cell>
          <cell r="G123">
            <v>10976.726259649387</v>
          </cell>
          <cell r="H123">
            <v>10439.828601275487</v>
          </cell>
          <cell r="I123">
            <v>10439.828601275487</v>
          </cell>
          <cell r="J123">
            <v>469792.2870573969</v>
          </cell>
          <cell r="K123">
            <v>10439.828601275487</v>
          </cell>
          <cell r="L123">
            <v>10439.828601275489</v>
          </cell>
          <cell r="M123">
            <v>10439.828601275489</v>
          </cell>
        </row>
        <row r="124">
          <cell r="A124" t="str">
            <v>ESS_2007_M</v>
          </cell>
          <cell r="B124" t="str">
            <v>Data Network Asset Replacement</v>
          </cell>
          <cell r="C124">
            <v>15099.075958827181</v>
          </cell>
          <cell r="D124">
            <v>10645.075921668491</v>
          </cell>
          <cell r="E124">
            <v>449622.97130409483</v>
          </cell>
          <cell r="F124">
            <v>10861.250243039352</v>
          </cell>
          <cell r="G124">
            <v>10976.726259649387</v>
          </cell>
          <cell r="H124">
            <v>10439.828601275487</v>
          </cell>
          <cell r="I124">
            <v>10439.828601275487</v>
          </cell>
          <cell r="J124">
            <v>469792.2870573969</v>
          </cell>
          <cell r="K124">
            <v>10439.828601275487</v>
          </cell>
          <cell r="L124">
            <v>10439.828601275489</v>
          </cell>
          <cell r="M124">
            <v>10439.828601275489</v>
          </cell>
        </row>
        <row r="125">
          <cell r="A125" t="str">
            <v>ESS_2007_S</v>
          </cell>
          <cell r="B125" t="str">
            <v>Data Network Asset Replacement</v>
          </cell>
          <cell r="C125">
            <v>30198.151917654362</v>
          </cell>
          <cell r="D125">
            <v>21290.151843336982</v>
          </cell>
          <cell r="E125">
            <v>899245.94260818965</v>
          </cell>
          <cell r="F125">
            <v>21722.500486078705</v>
          </cell>
          <cell r="G125">
            <v>21953.452519298775</v>
          </cell>
          <cell r="H125">
            <v>20879.657202550974</v>
          </cell>
          <cell r="I125">
            <v>20879.657202550974</v>
          </cell>
          <cell r="J125">
            <v>939584.5741147938</v>
          </cell>
          <cell r="K125">
            <v>20879.657202550974</v>
          </cell>
          <cell r="L125">
            <v>20879.657202550978</v>
          </cell>
          <cell r="M125">
            <v>20879.657202550978</v>
          </cell>
        </row>
        <row r="126">
          <cell r="A126" t="str">
            <v>ESS_2007</v>
          </cell>
          <cell r="B126">
            <v>0</v>
          </cell>
          <cell r="C126">
            <v>60396.303835308725</v>
          </cell>
          <cell r="D126">
            <v>42580.303686673964</v>
          </cell>
          <cell r="E126">
            <v>1798491.8852163793</v>
          </cell>
          <cell r="F126">
            <v>43445.00097215741</v>
          </cell>
          <cell r="G126">
            <v>43906.90503859755</v>
          </cell>
          <cell r="H126">
            <v>41759.314405101948</v>
          </cell>
          <cell r="I126">
            <v>41759.314405101948</v>
          </cell>
          <cell r="J126">
            <v>1879169.1482295876</v>
          </cell>
          <cell r="K126">
            <v>41759.314405101948</v>
          </cell>
          <cell r="L126">
            <v>41759.314405101955</v>
          </cell>
          <cell r="M126">
            <v>41759.314405101955</v>
          </cell>
        </row>
        <row r="127">
          <cell r="A127" t="str">
            <v>ESS_2008</v>
          </cell>
          <cell r="B127" t="str">
            <v>Major Project Carry Over</v>
          </cell>
          <cell r="C127">
            <v>1789980.1041917375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  <row r="128">
          <cell r="A128" t="str">
            <v>ESS_2009_L</v>
          </cell>
          <cell r="B128" t="str">
            <v>Utility Blackspot Plan</v>
          </cell>
          <cell r="C128">
            <v>651328.36558265332</v>
          </cell>
          <cell r="D128">
            <v>655081.59517959959</v>
          </cell>
          <cell r="E128">
            <v>661307.22536367178</v>
          </cell>
          <cell r="F128">
            <v>668384.63034088258</v>
          </cell>
          <cell r="G128">
            <v>675490.84674765461</v>
          </cell>
          <cell r="H128">
            <v>675513.70317011501</v>
          </cell>
          <cell r="I128">
            <v>675513.7031701149</v>
          </cell>
          <cell r="J128">
            <v>675513.70317011501</v>
          </cell>
          <cell r="K128">
            <v>675513.70317011501</v>
          </cell>
          <cell r="L128">
            <v>675513.70317011501</v>
          </cell>
          <cell r="M128">
            <v>675513.70317011501</v>
          </cell>
        </row>
        <row r="129">
          <cell r="A129" t="str">
            <v>ESS_2009_M</v>
          </cell>
          <cell r="B129" t="str">
            <v>Utility Blackspot Plan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</row>
        <row r="130">
          <cell r="A130" t="str">
            <v>ESS_2009_S</v>
          </cell>
          <cell r="B130" t="str">
            <v>Utility Blackspot Plan</v>
          </cell>
          <cell r="C130">
            <v>976992.54837397975</v>
          </cell>
          <cell r="D130">
            <v>982622.39276939933</v>
          </cell>
          <cell r="E130">
            <v>991960.83804550744</v>
          </cell>
          <cell r="F130">
            <v>1002576.9455113239</v>
          </cell>
          <cell r="G130">
            <v>1013236.2701214816</v>
          </cell>
          <cell r="H130">
            <v>1013270.5547551726</v>
          </cell>
          <cell r="I130">
            <v>1013270.5547551723</v>
          </cell>
          <cell r="J130">
            <v>1013270.5547551725</v>
          </cell>
          <cell r="K130">
            <v>1013270.5547551723</v>
          </cell>
          <cell r="L130">
            <v>1013270.5547551723</v>
          </cell>
          <cell r="M130">
            <v>1013270.5547551722</v>
          </cell>
        </row>
        <row r="131">
          <cell r="A131" t="str">
            <v>ESS_2009</v>
          </cell>
          <cell r="B131">
            <v>0</v>
          </cell>
          <cell r="C131">
            <v>1628320.9139566331</v>
          </cell>
          <cell r="D131">
            <v>1637703.9879489988</v>
          </cell>
          <cell r="E131">
            <v>1653268.0634091792</v>
          </cell>
          <cell r="F131">
            <v>1670961.5758522064</v>
          </cell>
          <cell r="G131">
            <v>1688727.1168691362</v>
          </cell>
          <cell r="H131">
            <v>1688784.2579252876</v>
          </cell>
          <cell r="I131">
            <v>1688784.2579252874</v>
          </cell>
          <cell r="J131">
            <v>1688784.2579252874</v>
          </cell>
          <cell r="K131">
            <v>1688784.2579252874</v>
          </cell>
          <cell r="L131">
            <v>1688784.2579252874</v>
          </cell>
          <cell r="M131">
            <v>1688784.2579252874</v>
          </cell>
        </row>
        <row r="132">
          <cell r="A132" t="str">
            <v>ESS_2010</v>
          </cell>
          <cell r="B132" t="str">
            <v>Queanbeyan South - 11 kV transformer cable upgrade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A133" t="str">
            <v>ESS_2011</v>
          </cell>
          <cell r="B133" t="str">
            <v>Hillston ZS - Dynamic Compensation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1125778.9172185422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 t="str">
            <v>ESS_2012</v>
          </cell>
          <cell r="B134" t="str">
            <v>Ulan 66kV sw stn works for connection of additional load</v>
          </cell>
          <cell r="C134">
            <v>0</v>
          </cell>
          <cell r="D134">
            <v>987139.74938081123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</row>
        <row r="135">
          <cell r="A135" t="str">
            <v>ESS_2013</v>
          </cell>
          <cell r="B135" t="str">
            <v>Reactive power compensation</v>
          </cell>
          <cell r="C135">
            <v>442131.81665177032</v>
          </cell>
          <cell r="D135">
            <v>1055986.4190812164</v>
          </cell>
          <cell r="E135">
            <v>674584.40632569464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A136" t="str">
            <v>ESS_2014</v>
          </cell>
          <cell r="B136" t="str">
            <v>Casino to Casino North - acquire route new 66kV feeder</v>
          </cell>
          <cell r="C136">
            <v>397714.45219561219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</row>
        <row r="137">
          <cell r="A137" t="str">
            <v>ESS_2015</v>
          </cell>
          <cell r="B137" t="str">
            <v>Coffs Harbour South - refurbish 66/11kV substation</v>
          </cell>
          <cell r="C137">
            <v>858630.8681909492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A138" t="str">
            <v>ESS_2016</v>
          </cell>
          <cell r="B138" t="str">
            <v>Cudgen to Casuarina - acquire sub site and easements for 33kV network (Future sub and ring network)</v>
          </cell>
          <cell r="C138">
            <v>566126.5860214826</v>
          </cell>
          <cell r="D138">
            <v>453806.87313432153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</row>
        <row r="139">
          <cell r="A139" t="str">
            <v>ESS_2017</v>
          </cell>
          <cell r="B139" t="str">
            <v>Hallidays Point 66/11kV substation - construct 66kV &amp; 11kV feeders (132kV strategy)</v>
          </cell>
          <cell r="C139">
            <v>1964342.4416072599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</row>
        <row r="140">
          <cell r="A140" t="str">
            <v>ESS_2018</v>
          </cell>
          <cell r="B140" t="str">
            <v>Beryl to Dunedoo - new 66kV feeder</v>
          </cell>
          <cell r="C140">
            <v>4788943.079482059</v>
          </cell>
          <cell r="D140">
            <v>273455.93469693477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A141" t="str">
            <v>ESS_2019</v>
          </cell>
          <cell r="B141" t="str">
            <v>Gulgong West - establish new 66/22kV substation</v>
          </cell>
          <cell r="C141">
            <v>100660.50639218121</v>
          </cell>
          <cell r="D141">
            <v>4048924.2800831101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</row>
        <row r="142">
          <cell r="A142" t="str">
            <v>ESS_2020</v>
          </cell>
          <cell r="B142" t="str">
            <v>Borthwick St / Wynne St - relocate Wynne St 66/22kV assets to Borthwick St</v>
          </cell>
          <cell r="C142">
            <v>443120.74573076965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</row>
        <row r="143">
          <cell r="A143" t="str">
            <v>ESS_2021</v>
          </cell>
          <cell r="B143" t="str">
            <v>Maher St - new 66kV feeder</v>
          </cell>
          <cell r="C143">
            <v>455711.04982273385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</row>
        <row r="144">
          <cell r="A144" t="str">
            <v>ESS_2022</v>
          </cell>
          <cell r="B144" t="str">
            <v>Cooma to Bega - convert 66kV feeder to dual 132/66kV</v>
          </cell>
          <cell r="C144">
            <v>6143280.3861702923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A145" t="str">
            <v>ESS_2023</v>
          </cell>
          <cell r="B145" t="str">
            <v>Evans Lane to Batemans Bay - augment 132kV feeder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</row>
        <row r="146">
          <cell r="A146" t="str">
            <v>ESS_2024</v>
          </cell>
          <cell r="B146" t="str">
            <v>Orange Ring 66kV augmentation</v>
          </cell>
          <cell r="C146">
            <v>0</v>
          </cell>
          <cell r="D146">
            <v>2183631.0843592798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A147" t="str">
            <v>ESS_2025</v>
          </cell>
          <cell r="B147" t="str">
            <v>Bathurst Russell St - rebuild 66/11kV substation</v>
          </cell>
          <cell r="C147">
            <v>349650.60049909347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</row>
        <row r="148">
          <cell r="A148" t="str">
            <v>ESS_2026</v>
          </cell>
          <cell r="B148" t="str">
            <v>Googong Town to Tralee - acquire route new dual 132kV feeder</v>
          </cell>
          <cell r="C148">
            <v>451979.17227480077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 t="str">
            <v>ESS_2027</v>
          </cell>
          <cell r="B149" t="str">
            <v>Leeton ZS Upgrade</v>
          </cell>
          <cell r="C149">
            <v>2084661.9146996823</v>
          </cell>
          <cell r="D149">
            <v>536780.27198663494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 t="str">
            <v>ESS_2028</v>
          </cell>
          <cell r="B150" t="str">
            <v>Pole top refurbishment of Taree to Forster 66kV feeders</v>
          </cell>
          <cell r="C150">
            <v>0</v>
          </cell>
          <cell r="D150">
            <v>0</v>
          </cell>
          <cell r="E150">
            <v>2204671.6462657084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</row>
        <row r="151">
          <cell r="A151" t="str">
            <v>ESS_2029</v>
          </cell>
          <cell r="B151" t="str">
            <v>Pole top refurbishment of Dubbo to Nyngan 132kV feeder 943/1, 943/2 and 9GU</v>
          </cell>
          <cell r="C151">
            <v>1681607.4729702179</v>
          </cell>
          <cell r="D151">
            <v>2429872.3355040546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</row>
        <row r="152">
          <cell r="A152">
            <v>0</v>
          </cell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</row>
        <row r="153">
          <cell r="A153" t="str">
            <v>ESS_21_L</v>
          </cell>
          <cell r="B153" t="str">
            <v>LV network augmentation - PQ</v>
          </cell>
          <cell r="C153">
            <v>502953.06580046343</v>
          </cell>
          <cell r="D153">
            <v>510809.37304362917</v>
          </cell>
          <cell r="E153">
            <v>520707.31646913692</v>
          </cell>
          <cell r="F153">
            <v>531379.22446830396</v>
          </cell>
          <cell r="G153">
            <v>542285.07915486081</v>
          </cell>
          <cell r="H153">
            <v>547707.92994640954</v>
          </cell>
          <cell r="I153">
            <v>553185.00924587355</v>
          </cell>
          <cell r="J153">
            <v>558716.85933833243</v>
          </cell>
          <cell r="K153">
            <v>564304.02793171559</v>
          </cell>
          <cell r="L153">
            <v>569947.06821103301</v>
          </cell>
          <cell r="M153">
            <v>569947.06821103289</v>
          </cell>
        </row>
        <row r="154">
          <cell r="A154" t="str">
            <v>ESS_21_M</v>
          </cell>
          <cell r="B154" t="str">
            <v>LV network augmentation - PQ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</row>
        <row r="155">
          <cell r="A155" t="str">
            <v>ESS_21_S</v>
          </cell>
          <cell r="B155" t="str">
            <v>LV network augmentation - PQ</v>
          </cell>
          <cell r="C155">
            <v>2011812.2632018537</v>
          </cell>
          <cell r="D155">
            <v>2043237.4921745167</v>
          </cell>
          <cell r="E155">
            <v>2082829.2658765477</v>
          </cell>
          <cell r="F155">
            <v>2125516.8978732158</v>
          </cell>
          <cell r="G155">
            <v>2169140.3166194432</v>
          </cell>
          <cell r="H155">
            <v>2190831.7197856382</v>
          </cell>
          <cell r="I155">
            <v>2212740.0369834942</v>
          </cell>
          <cell r="J155">
            <v>2234867.4373533297</v>
          </cell>
          <cell r="K155">
            <v>2257216.1117268624</v>
          </cell>
          <cell r="L155">
            <v>2279788.272844132</v>
          </cell>
          <cell r="M155">
            <v>2279788.2728441316</v>
          </cell>
        </row>
        <row r="156">
          <cell r="A156" t="str">
            <v>ESS_21</v>
          </cell>
          <cell r="B156">
            <v>0</v>
          </cell>
          <cell r="C156">
            <v>2514765.329002317</v>
          </cell>
          <cell r="D156">
            <v>2554046.8652181458</v>
          </cell>
          <cell r="E156">
            <v>2603536.5823456845</v>
          </cell>
          <cell r="F156">
            <v>2656896.1223415197</v>
          </cell>
          <cell r="G156">
            <v>2711425.3957743039</v>
          </cell>
          <cell r="H156">
            <v>2738539.6497320477</v>
          </cell>
          <cell r="I156">
            <v>2765925.0462293676</v>
          </cell>
          <cell r="J156">
            <v>2793584.2966916622</v>
          </cell>
          <cell r="K156">
            <v>2821520.1396585777</v>
          </cell>
          <cell r="L156">
            <v>2849735.341055165</v>
          </cell>
          <cell r="M156">
            <v>2849735.3410551646</v>
          </cell>
        </row>
        <row r="157">
          <cell r="A157" t="str">
            <v>ESS_22_L</v>
          </cell>
          <cell r="B157" t="str">
            <v>Crossings of Navigable Waterways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</row>
        <row r="158">
          <cell r="A158" t="str">
            <v>ESS_22_M</v>
          </cell>
          <cell r="B158" t="str">
            <v>Crossings of Navigable Waterways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</row>
        <row r="159">
          <cell r="A159" t="str">
            <v>ESS_22_S</v>
          </cell>
          <cell r="B159" t="str">
            <v>Crossings of Navigable Waterways</v>
          </cell>
          <cell r="C159">
            <v>2587161.8977357172</v>
          </cell>
          <cell r="D159">
            <v>2577421.8856332982</v>
          </cell>
          <cell r="E159">
            <v>2577619.7236932102</v>
          </cell>
          <cell r="F159">
            <v>2581160.2216485012</v>
          </cell>
          <cell r="G159">
            <v>2584988.2122532013</v>
          </cell>
          <cell r="H159">
            <v>2633481.2161061256</v>
          </cell>
          <cell r="I159">
            <v>2633481.2161061256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</row>
        <row r="160">
          <cell r="A160" t="str">
            <v>ESS_22</v>
          </cell>
          <cell r="B160">
            <v>0</v>
          </cell>
          <cell r="C160">
            <v>2587161.8977357172</v>
          </cell>
          <cell r="D160">
            <v>2577421.8856332982</v>
          </cell>
          <cell r="E160">
            <v>2577619.7236932102</v>
          </cell>
          <cell r="F160">
            <v>2581160.2216485012</v>
          </cell>
          <cell r="G160">
            <v>2584988.2122532013</v>
          </cell>
          <cell r="H160">
            <v>2633481.2161061256</v>
          </cell>
          <cell r="I160">
            <v>2633481.2161061256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A161" t="str">
            <v>ESS_23_L</v>
          </cell>
          <cell r="B161" t="str">
            <v>LV Spreader Installation</v>
          </cell>
          <cell r="C161">
            <v>604432.7232607021</v>
          </cell>
          <cell r="D161">
            <v>607915.72022218222</v>
          </cell>
          <cell r="E161">
            <v>613693.10524039646</v>
          </cell>
          <cell r="F161">
            <v>620260.93695633905</v>
          </cell>
          <cell r="G161">
            <v>626855.50583184732</v>
          </cell>
          <cell r="H161">
            <v>626877.04727563681</v>
          </cell>
          <cell r="I161">
            <v>626877.04727563681</v>
          </cell>
          <cell r="J161">
            <v>626877.04727563681</v>
          </cell>
          <cell r="K161">
            <v>626877.04727563681</v>
          </cell>
          <cell r="L161">
            <v>626877.04727563681</v>
          </cell>
          <cell r="M161">
            <v>626877.04727563681</v>
          </cell>
        </row>
        <row r="162">
          <cell r="A162" t="str">
            <v>ESS_23_M</v>
          </cell>
          <cell r="B162" t="str">
            <v>LV Spreader Installation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 t="str">
            <v>ESS_23_S</v>
          </cell>
          <cell r="B163" t="str">
            <v>LV Spreader Installation</v>
          </cell>
          <cell r="C163">
            <v>906649.08489105315</v>
          </cell>
          <cell r="D163">
            <v>911873.58033327328</v>
          </cell>
          <cell r="E163">
            <v>920539.65786059469</v>
          </cell>
          <cell r="F163">
            <v>930391.40543450869</v>
          </cell>
          <cell r="G163">
            <v>940283.2587477708</v>
          </cell>
          <cell r="H163">
            <v>940315.5709134551</v>
          </cell>
          <cell r="I163">
            <v>940315.5709134551</v>
          </cell>
          <cell r="J163">
            <v>940315.5709134551</v>
          </cell>
          <cell r="K163">
            <v>940315.5709134551</v>
          </cell>
          <cell r="L163">
            <v>940315.57091345487</v>
          </cell>
          <cell r="M163">
            <v>940315.5709134551</v>
          </cell>
        </row>
        <row r="164">
          <cell r="A164" t="str">
            <v>ESS_23</v>
          </cell>
          <cell r="B164">
            <v>0</v>
          </cell>
          <cell r="C164">
            <v>1511081.8081517552</v>
          </cell>
          <cell r="D164">
            <v>1519789.3005554555</v>
          </cell>
          <cell r="E164">
            <v>1534232.763100991</v>
          </cell>
          <cell r="F164">
            <v>1550652.3423908479</v>
          </cell>
          <cell r="G164">
            <v>1567138.7645796181</v>
          </cell>
          <cell r="H164">
            <v>1567192.6181890918</v>
          </cell>
          <cell r="I164">
            <v>1567192.6181890918</v>
          </cell>
          <cell r="J164">
            <v>1567192.6181890918</v>
          </cell>
          <cell r="K164">
            <v>1567192.6181890918</v>
          </cell>
          <cell r="L164">
            <v>1567192.6181890918</v>
          </cell>
          <cell r="M164">
            <v>1567192.6181890918</v>
          </cell>
        </row>
        <row r="165">
          <cell r="A165" t="str">
            <v>ESS_24_L</v>
          </cell>
          <cell r="B165" t="str">
            <v>Refurbish OH Lines in frequented areas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A166" t="str">
            <v>ESS_24_M</v>
          </cell>
          <cell r="B166" t="str">
            <v>Refurbish OH Lines in frequented areas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</row>
        <row r="167">
          <cell r="A167" t="str">
            <v>ESS_24_S</v>
          </cell>
          <cell r="B167" t="str">
            <v>Refurbish OH Lines in frequented areas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</row>
        <row r="168">
          <cell r="A168" t="str">
            <v>ESS_24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</row>
        <row r="169">
          <cell r="A169" t="str">
            <v>ESS_25_L</v>
          </cell>
          <cell r="B169" t="str">
            <v>Customer Outage Communications Improvement Program</v>
          </cell>
          <cell r="C169">
            <v>848342.91146538942</v>
          </cell>
          <cell r="D169">
            <v>1778969.5508694765</v>
          </cell>
          <cell r="E169">
            <v>2238998.7476750272</v>
          </cell>
          <cell r="F169">
            <v>580135.35547222081</v>
          </cell>
          <cell r="G169">
            <v>600979.69525245484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A170" t="str">
            <v>ESS_25_M</v>
          </cell>
          <cell r="B170" t="str">
            <v>Customer Outage Communications Improvement Program</v>
          </cell>
          <cell r="C170">
            <v>848342.91146538942</v>
          </cell>
          <cell r="D170">
            <v>1778969.5508694765</v>
          </cell>
          <cell r="E170">
            <v>2238998.7476750272</v>
          </cell>
          <cell r="F170">
            <v>580135.35547222081</v>
          </cell>
          <cell r="G170">
            <v>600979.69525245484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</row>
        <row r="171">
          <cell r="A171" t="str">
            <v>ESS_25_S</v>
          </cell>
          <cell r="B171" t="str">
            <v>Customer Outage Communications Improvement Program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</row>
        <row r="172">
          <cell r="A172" t="str">
            <v>ESS_25</v>
          </cell>
          <cell r="B172">
            <v>0</v>
          </cell>
          <cell r="C172">
            <v>1696685.8229307788</v>
          </cell>
          <cell r="D172">
            <v>3557939.101738953</v>
          </cell>
          <cell r="E172">
            <v>4477997.4953500545</v>
          </cell>
          <cell r="F172">
            <v>1160270.7109444416</v>
          </cell>
          <cell r="G172">
            <v>1201959.3905049097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</row>
        <row r="173">
          <cell r="A173" t="str">
            <v>ESS_26_L</v>
          </cell>
          <cell r="B173" t="str">
            <v>Service Overhead Replacement</v>
          </cell>
          <cell r="C173">
            <v>1308596.8458700685</v>
          </cell>
          <cell r="D173">
            <v>2632275.0682747108</v>
          </cell>
          <cell r="E173">
            <v>3100172.9995435886</v>
          </cell>
          <cell r="F173">
            <v>3133351.4968494466</v>
          </cell>
          <cell r="G173">
            <v>3166665.0585985845</v>
          </cell>
          <cell r="H173">
            <v>3925375.5540795834</v>
          </cell>
          <cell r="I173">
            <v>3925375.5540795829</v>
          </cell>
          <cell r="J173">
            <v>3925375.5540795834</v>
          </cell>
          <cell r="K173">
            <v>3925375.5540795829</v>
          </cell>
          <cell r="L173">
            <v>3925375.5540795829</v>
          </cell>
          <cell r="M173">
            <v>3925375.5540795834</v>
          </cell>
        </row>
        <row r="174">
          <cell r="A174" t="str">
            <v>ESS_26_M</v>
          </cell>
          <cell r="B174" t="str">
            <v>Service Overhead Replacement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A175" t="str">
            <v>ESS_26_S</v>
          </cell>
          <cell r="B175" t="str">
            <v>Service Overhead Replacement</v>
          </cell>
          <cell r="C175">
            <v>1962895.2688051022</v>
          </cell>
          <cell r="D175">
            <v>3948412.602412066</v>
          </cell>
          <cell r="E175">
            <v>4650259.499315382</v>
          </cell>
          <cell r="F175">
            <v>4700027.2452741684</v>
          </cell>
          <cell r="G175">
            <v>4749997.5878978763</v>
          </cell>
          <cell r="H175">
            <v>5888063.3311193744</v>
          </cell>
          <cell r="I175">
            <v>5888063.3311193753</v>
          </cell>
          <cell r="J175">
            <v>5888063.3311193744</v>
          </cell>
          <cell r="K175">
            <v>5888063.3311193744</v>
          </cell>
          <cell r="L175">
            <v>5888063.3311193753</v>
          </cell>
          <cell r="M175">
            <v>5888063.3311193753</v>
          </cell>
        </row>
        <row r="176">
          <cell r="A176" t="str">
            <v>ESS_26</v>
          </cell>
          <cell r="B176">
            <v>0</v>
          </cell>
          <cell r="C176">
            <v>3271492.1146751707</v>
          </cell>
          <cell r="D176">
            <v>6580687.6706867767</v>
          </cell>
          <cell r="E176">
            <v>7750432.4988589706</v>
          </cell>
          <cell r="F176">
            <v>7833378.742123615</v>
          </cell>
          <cell r="G176">
            <v>7916662.6464964608</v>
          </cell>
          <cell r="H176">
            <v>9813438.8851989582</v>
          </cell>
          <cell r="I176">
            <v>9813438.8851989582</v>
          </cell>
          <cell r="J176">
            <v>9813438.8851989582</v>
          </cell>
          <cell r="K176">
            <v>9813438.8851989582</v>
          </cell>
          <cell r="L176">
            <v>9813438.8851989582</v>
          </cell>
          <cell r="M176">
            <v>9813438.8851989582</v>
          </cell>
        </row>
        <row r="177">
          <cell r="A177" t="str">
            <v>ESS_27_L</v>
          </cell>
          <cell r="B177" t="str">
            <v>Replacements due to voltage drop - Services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A178" t="str">
            <v>ESS_27_M</v>
          </cell>
          <cell r="B178" t="str">
            <v>Replacements due to voltage drop - Services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 t="str">
            <v>ESS_27_S</v>
          </cell>
          <cell r="B179" t="str">
            <v>Replacements due to voltage drop - Services</v>
          </cell>
          <cell r="C179">
            <v>191273.43002610581</v>
          </cell>
          <cell r="D179">
            <v>192375.62842495413</v>
          </cell>
          <cell r="E179">
            <v>194203.8885408589</v>
          </cell>
          <cell r="F179">
            <v>196282.2864434392</v>
          </cell>
          <cell r="G179">
            <v>198369.14534073384</v>
          </cell>
          <cell r="H179">
            <v>200352.83679414119</v>
          </cell>
          <cell r="I179">
            <v>202356.3651620826</v>
          </cell>
          <cell r="J179">
            <v>204379.92881370345</v>
          </cell>
          <cell r="K179">
            <v>206423.72810184048</v>
          </cell>
          <cell r="L179">
            <v>208487.96538285888</v>
          </cell>
          <cell r="M179">
            <v>208487.96538285888</v>
          </cell>
        </row>
        <row r="180">
          <cell r="A180" t="str">
            <v>ESS_27</v>
          </cell>
          <cell r="B180">
            <v>0</v>
          </cell>
          <cell r="C180">
            <v>191273.43002610581</v>
          </cell>
          <cell r="D180">
            <v>192375.62842495413</v>
          </cell>
          <cell r="E180">
            <v>194203.8885408589</v>
          </cell>
          <cell r="F180">
            <v>196282.2864434392</v>
          </cell>
          <cell r="G180">
            <v>198369.14534073384</v>
          </cell>
          <cell r="H180">
            <v>200352.83679414119</v>
          </cell>
          <cell r="I180">
            <v>202356.3651620826</v>
          </cell>
          <cell r="J180">
            <v>204379.92881370345</v>
          </cell>
          <cell r="K180">
            <v>206423.72810184048</v>
          </cell>
          <cell r="L180">
            <v>208487.96538285888</v>
          </cell>
          <cell r="M180">
            <v>208487.96538285888</v>
          </cell>
        </row>
        <row r="181">
          <cell r="A181" t="str">
            <v>ESS_28_L</v>
          </cell>
          <cell r="B181">
            <v>0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 t="str">
            <v>ESS_28_M</v>
          </cell>
          <cell r="B182">
            <v>0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</row>
        <row r="183">
          <cell r="A183" t="str">
            <v>ESS_28_S</v>
          </cell>
          <cell r="B183">
            <v>0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</row>
        <row r="184">
          <cell r="A184" t="str">
            <v>ESS_28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</row>
        <row r="185">
          <cell r="A185" t="str">
            <v>ESS_29_L</v>
          </cell>
          <cell r="B185" t="str">
            <v>Overhead Rural LV conversion to UG for bushfire prevention</v>
          </cell>
          <cell r="C185">
            <v>1997406.9877868029</v>
          </cell>
          <cell r="D185">
            <v>2008916.8918841057</v>
          </cell>
          <cell r="E185">
            <v>2028008.824448593</v>
          </cell>
          <cell r="F185">
            <v>2049712.8663787062</v>
          </cell>
          <cell r="G185">
            <v>2071505.2633594736</v>
          </cell>
          <cell r="H185">
            <v>2087965.7202550974</v>
          </cell>
          <cell r="I185">
            <v>2087965.7202550974</v>
          </cell>
          <cell r="J185">
            <v>2087965.7202550976</v>
          </cell>
          <cell r="K185">
            <v>2087965.7202550971</v>
          </cell>
          <cell r="L185">
            <v>2087965.7202550974</v>
          </cell>
          <cell r="M185">
            <v>2087965.7202550971</v>
          </cell>
        </row>
        <row r="186">
          <cell r="A186" t="str">
            <v>ESS_29_M</v>
          </cell>
          <cell r="B186" t="str">
            <v>Overhead Rural LV conversion to UG for bushfire prevention</v>
          </cell>
          <cell r="C186">
            <v>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</row>
        <row r="187">
          <cell r="A187" t="str">
            <v>ESS_29_S</v>
          </cell>
          <cell r="B187" t="str">
            <v>Overhead Rural LV conversion to UG for bushfire prevention</v>
          </cell>
          <cell r="C187">
            <v>2996110.4816802042</v>
          </cell>
          <cell r="D187">
            <v>3013375.3378261584</v>
          </cell>
          <cell r="E187">
            <v>3042013.2366728894</v>
          </cell>
          <cell r="F187">
            <v>3074569.2995680589</v>
          </cell>
          <cell r="G187">
            <v>3107257.8950392106</v>
          </cell>
          <cell r="H187">
            <v>3131948.5803826461</v>
          </cell>
          <cell r="I187">
            <v>3131948.5803826461</v>
          </cell>
          <cell r="J187">
            <v>3131948.5803826465</v>
          </cell>
          <cell r="K187">
            <v>3131948.5803826461</v>
          </cell>
          <cell r="L187">
            <v>3131948.5803826461</v>
          </cell>
          <cell r="M187">
            <v>3131948.5803826465</v>
          </cell>
        </row>
        <row r="188">
          <cell r="A188" t="str">
            <v>ESS_29</v>
          </cell>
          <cell r="B188">
            <v>0</v>
          </cell>
          <cell r="C188">
            <v>4993517.4694670066</v>
          </cell>
          <cell r="D188">
            <v>5022292.2297102641</v>
          </cell>
          <cell r="E188">
            <v>5070022.0611214824</v>
          </cell>
          <cell r="F188">
            <v>5124282.1659467649</v>
          </cell>
          <cell r="G188">
            <v>5178763.1583986841</v>
          </cell>
          <cell r="H188">
            <v>5219914.3006377434</v>
          </cell>
          <cell r="I188">
            <v>5219914.3006377434</v>
          </cell>
          <cell r="J188">
            <v>5219914.3006377444</v>
          </cell>
          <cell r="K188">
            <v>5219914.3006377434</v>
          </cell>
          <cell r="L188">
            <v>5219914.3006377434</v>
          </cell>
          <cell r="M188">
            <v>5219914.3006377434</v>
          </cell>
        </row>
        <row r="189">
          <cell r="A189" t="str">
            <v>ESS_3_L</v>
          </cell>
          <cell r="B189" t="str">
            <v>Distribution Growth - Fault Level Constraints</v>
          </cell>
          <cell r="C189">
            <v>2153873.12064372</v>
          </cell>
          <cell r="D189">
            <v>2345172.9785810895</v>
          </cell>
          <cell r="E189">
            <v>2367517.6175586735</v>
          </cell>
          <cell r="F189">
            <v>2392696.5625388832</v>
          </cell>
          <cell r="G189">
            <v>2418211.185729715</v>
          </cell>
          <cell r="H189">
            <v>2401160.5782933622</v>
          </cell>
          <cell r="I189">
            <v>2401160.5782933617</v>
          </cell>
          <cell r="J189">
            <v>2401160.5782933617</v>
          </cell>
          <cell r="K189">
            <v>2401160.5782933622</v>
          </cell>
          <cell r="L189">
            <v>2401160.5782933617</v>
          </cell>
          <cell r="M189">
            <v>2401160.5782933622</v>
          </cell>
        </row>
        <row r="190">
          <cell r="A190" t="str">
            <v>ESS_3_M</v>
          </cell>
          <cell r="B190" t="str">
            <v>Distribution Growth - Fault Level Constraints</v>
          </cell>
          <cell r="C190">
            <v>2153873.12064372</v>
          </cell>
          <cell r="D190">
            <v>2345172.9785810895</v>
          </cell>
          <cell r="E190">
            <v>2367517.6175586735</v>
          </cell>
          <cell r="F190">
            <v>2392696.5625388832</v>
          </cell>
          <cell r="G190">
            <v>2418211.185729715</v>
          </cell>
          <cell r="H190">
            <v>2401160.5782933622</v>
          </cell>
          <cell r="I190">
            <v>2401160.5782933617</v>
          </cell>
          <cell r="J190">
            <v>2401160.5782933617</v>
          </cell>
          <cell r="K190">
            <v>2401160.5782933622</v>
          </cell>
          <cell r="L190">
            <v>2401160.5782933617</v>
          </cell>
          <cell r="M190">
            <v>2401160.5782933622</v>
          </cell>
        </row>
        <row r="191">
          <cell r="A191" t="str">
            <v>ESS_3_S</v>
          </cell>
          <cell r="B191" t="str">
            <v>Distribution Growth - Fault Level Constraints</v>
          </cell>
          <cell r="C191">
            <v>6461619.3619311592</v>
          </cell>
          <cell r="D191">
            <v>7035518.9357432695</v>
          </cell>
          <cell r="E191">
            <v>7102552.85267602</v>
          </cell>
          <cell r="F191">
            <v>7178089.68761665</v>
          </cell>
          <cell r="G191">
            <v>7254633.5571891451</v>
          </cell>
          <cell r="H191">
            <v>7203481.734880086</v>
          </cell>
          <cell r="I191">
            <v>7203481.734880086</v>
          </cell>
          <cell r="J191">
            <v>7203481.734880086</v>
          </cell>
          <cell r="K191">
            <v>7203481.734880086</v>
          </cell>
          <cell r="L191">
            <v>7203481.734880086</v>
          </cell>
          <cell r="M191">
            <v>7203481.734880087</v>
          </cell>
        </row>
        <row r="192">
          <cell r="A192" t="str">
            <v>ESS_3</v>
          </cell>
          <cell r="B192">
            <v>0</v>
          </cell>
          <cell r="C192">
            <v>10769365.6032186</v>
          </cell>
          <cell r="D192">
            <v>11725864.892905448</v>
          </cell>
          <cell r="E192">
            <v>11837588.087793367</v>
          </cell>
          <cell r="F192">
            <v>11963482.812694415</v>
          </cell>
          <cell r="G192">
            <v>12091055.928648576</v>
          </cell>
          <cell r="H192">
            <v>12005802.891466811</v>
          </cell>
          <cell r="I192">
            <v>12005802.891466809</v>
          </cell>
          <cell r="J192">
            <v>12005802.891466809</v>
          </cell>
          <cell r="K192">
            <v>12005802.891466811</v>
          </cell>
          <cell r="L192">
            <v>12005802.891466809</v>
          </cell>
          <cell r="M192">
            <v>12005802.891466811</v>
          </cell>
        </row>
        <row r="193">
          <cell r="A193" t="str">
            <v>ESS_30_L</v>
          </cell>
          <cell r="B193" t="str">
            <v>Condition Based Transformer Replacement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</row>
        <row r="194">
          <cell r="A194" t="str">
            <v>ESS_30_M</v>
          </cell>
          <cell r="B194" t="str">
            <v>Condition Based Transformer Replacement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 t="str">
            <v>ESS_30_S</v>
          </cell>
          <cell r="B195" t="str">
            <v>Condition Based Transformer Replacement</v>
          </cell>
          <cell r="C195">
            <v>1248865.7586116404</v>
          </cell>
          <cell r="D195">
            <v>1256118.6256451698</v>
          </cell>
          <cell r="E195">
            <v>1268086.8333037968</v>
          </cell>
          <cell r="F195">
            <v>1281573.1484083112</v>
          </cell>
          <cell r="G195">
            <v>1295239.259057306</v>
          </cell>
          <cell r="H195">
            <v>1295239.2590573062</v>
          </cell>
          <cell r="I195">
            <v>1295239.259057306</v>
          </cell>
          <cell r="J195">
            <v>1295239.259057306</v>
          </cell>
          <cell r="K195">
            <v>1295239.259057306</v>
          </cell>
          <cell r="L195">
            <v>1295239.259057306</v>
          </cell>
          <cell r="M195">
            <v>1295239.259057306</v>
          </cell>
        </row>
        <row r="196">
          <cell r="A196" t="str">
            <v>ESS_30</v>
          </cell>
          <cell r="B196">
            <v>0</v>
          </cell>
          <cell r="C196">
            <v>1248865.7586116404</v>
          </cell>
          <cell r="D196">
            <v>1256118.6256451698</v>
          </cell>
          <cell r="E196">
            <v>1268086.8333037968</v>
          </cell>
          <cell r="F196">
            <v>1281573.1484083112</v>
          </cell>
          <cell r="G196">
            <v>1295239.259057306</v>
          </cell>
          <cell r="H196">
            <v>1295239.2590573062</v>
          </cell>
          <cell r="I196">
            <v>1295239.259057306</v>
          </cell>
          <cell r="J196">
            <v>1295239.259057306</v>
          </cell>
          <cell r="K196">
            <v>1295239.259057306</v>
          </cell>
          <cell r="L196">
            <v>1295239.259057306</v>
          </cell>
          <cell r="M196">
            <v>1295239.259057306</v>
          </cell>
        </row>
        <row r="197">
          <cell r="A197" t="str">
            <v>ESS_3000_L</v>
          </cell>
          <cell r="B197" t="str">
            <v>Ancillary radio Asset Replacement</v>
          </cell>
          <cell r="C197">
            <v>209710.61050335926</v>
          </cell>
          <cell r="D197">
            <v>234737.57160602318</v>
          </cell>
          <cell r="E197">
            <v>236968.42242198234</v>
          </cell>
          <cell r="F197">
            <v>239504.4925388163</v>
          </cell>
          <cell r="G197">
            <v>242050.88675124297</v>
          </cell>
          <cell r="H197">
            <v>247945.92928029285</v>
          </cell>
          <cell r="I197">
            <v>247945.92928029277</v>
          </cell>
          <cell r="J197">
            <v>247945.92928029285</v>
          </cell>
          <cell r="K197">
            <v>247945.92928029282</v>
          </cell>
          <cell r="L197">
            <v>247945.92928029282</v>
          </cell>
          <cell r="M197">
            <v>247945.9292802928</v>
          </cell>
        </row>
        <row r="198">
          <cell r="A198" t="str">
            <v>ESS_3000_M</v>
          </cell>
          <cell r="B198" t="str">
            <v>Ancillary radio Asset Replacement</v>
          </cell>
          <cell r="C198">
            <v>209710.61050335926</v>
          </cell>
          <cell r="D198">
            <v>234737.57160602318</v>
          </cell>
          <cell r="E198">
            <v>236968.42242198234</v>
          </cell>
          <cell r="F198">
            <v>239504.4925388163</v>
          </cell>
          <cell r="G198">
            <v>242050.88675124297</v>
          </cell>
          <cell r="H198">
            <v>247945.92928029285</v>
          </cell>
          <cell r="I198">
            <v>247945.92928029277</v>
          </cell>
          <cell r="J198">
            <v>247945.92928029285</v>
          </cell>
          <cell r="K198">
            <v>247945.92928029282</v>
          </cell>
          <cell r="L198">
            <v>247945.92928029282</v>
          </cell>
          <cell r="M198">
            <v>247945.9292802928</v>
          </cell>
        </row>
        <row r="199">
          <cell r="A199" t="str">
            <v>ESS_3000_S</v>
          </cell>
          <cell r="B199" t="str">
            <v>Ancillary radio Asset Replacement</v>
          </cell>
          <cell r="C199">
            <v>419421.22100671852</v>
          </cell>
          <cell r="D199">
            <v>469475.14321204636</v>
          </cell>
          <cell r="E199">
            <v>473936.84484396467</v>
          </cell>
          <cell r="F199">
            <v>479008.98507763259</v>
          </cell>
          <cell r="G199">
            <v>484101.77350248594</v>
          </cell>
          <cell r="H199">
            <v>495891.85856058571</v>
          </cell>
          <cell r="I199">
            <v>495891.85856058553</v>
          </cell>
          <cell r="J199">
            <v>495891.85856058571</v>
          </cell>
          <cell r="K199">
            <v>495891.85856058565</v>
          </cell>
          <cell r="L199">
            <v>495891.85856058565</v>
          </cell>
          <cell r="M199">
            <v>495891.85856058559</v>
          </cell>
        </row>
        <row r="200">
          <cell r="A200" t="str">
            <v>ESS_3000</v>
          </cell>
          <cell r="B200">
            <v>0</v>
          </cell>
          <cell r="C200">
            <v>838842.44201343704</v>
          </cell>
          <cell r="D200">
            <v>938950.28642409272</v>
          </cell>
          <cell r="E200">
            <v>947873.68968792935</v>
          </cell>
          <cell r="F200">
            <v>958017.97015526518</v>
          </cell>
          <cell r="G200">
            <v>968203.54700497189</v>
          </cell>
          <cell r="H200">
            <v>991783.71712117142</v>
          </cell>
          <cell r="I200">
            <v>991783.71712117107</v>
          </cell>
          <cell r="J200">
            <v>991783.71712117142</v>
          </cell>
          <cell r="K200">
            <v>991783.7171211713</v>
          </cell>
          <cell r="L200">
            <v>991783.7171211713</v>
          </cell>
          <cell r="M200">
            <v>991783.71712117118</v>
          </cell>
        </row>
        <row r="201">
          <cell r="A201" t="str">
            <v>ESS_3001_L</v>
          </cell>
          <cell r="B201" t="str">
            <v>Two Way Radio Base Replacement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A202" t="str">
            <v>ESS_3001_M</v>
          </cell>
          <cell r="B202" t="str">
            <v>Two Way Radio Base Replacement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A203" t="str">
            <v>ESS_3001_S</v>
          </cell>
          <cell r="B203" t="str">
            <v>Two Way Radio Base Replacement</v>
          </cell>
          <cell r="C203">
            <v>1157595.8235100838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</row>
        <row r="204">
          <cell r="A204" t="str">
            <v>ESS_3001</v>
          </cell>
          <cell r="B204">
            <v>0</v>
          </cell>
          <cell r="C204">
            <v>1157595.8235100838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A205" t="str">
            <v>ESS_3002_L</v>
          </cell>
          <cell r="B205" t="str">
            <v>Mobile Two Way Radio Replacement</v>
          </cell>
          <cell r="C205">
            <v>127519.24601027495</v>
          </cell>
          <cell r="D205">
            <v>157885.99239006732</v>
          </cell>
          <cell r="E205">
            <v>159390.31873690593</v>
          </cell>
          <cell r="F205">
            <v>161085.46137748871</v>
          </cell>
          <cell r="G205">
            <v>162803.20315591415</v>
          </cell>
          <cell r="H205">
            <v>162861.32617989759</v>
          </cell>
          <cell r="I205">
            <v>162861.32617989762</v>
          </cell>
          <cell r="J205">
            <v>162861.32617989762</v>
          </cell>
          <cell r="K205">
            <v>162861.32617989762</v>
          </cell>
          <cell r="L205">
            <v>162861.32617989759</v>
          </cell>
          <cell r="M205">
            <v>162861.32617989759</v>
          </cell>
        </row>
        <row r="206">
          <cell r="A206" t="str">
            <v>ESS_3002_M</v>
          </cell>
          <cell r="B206" t="str">
            <v>Mobile Two Way Radio Replacement</v>
          </cell>
          <cell r="C206">
            <v>93514.113740868313</v>
          </cell>
          <cell r="D206">
            <v>115783.06108604939</v>
          </cell>
          <cell r="E206">
            <v>116886.23374039771</v>
          </cell>
          <cell r="F206">
            <v>118129.33834349176</v>
          </cell>
          <cell r="G206">
            <v>119389.01564767041</v>
          </cell>
          <cell r="H206">
            <v>119431.6391985916</v>
          </cell>
          <cell r="I206">
            <v>119431.63919859158</v>
          </cell>
          <cell r="J206">
            <v>119431.63919859157</v>
          </cell>
          <cell r="K206">
            <v>119431.6391985916</v>
          </cell>
          <cell r="L206">
            <v>119431.63919859158</v>
          </cell>
          <cell r="M206">
            <v>119431.6391985916</v>
          </cell>
        </row>
        <row r="207">
          <cell r="A207" t="str">
            <v>ESS_3002_S</v>
          </cell>
          <cell r="B207" t="str">
            <v>Mobile Two Way Radio Replacement</v>
          </cell>
          <cell r="C207">
            <v>204030.79361643991</v>
          </cell>
          <cell r="D207">
            <v>252617.5878241077</v>
          </cell>
          <cell r="E207">
            <v>255024.50997904953</v>
          </cell>
          <cell r="F207">
            <v>257736.73820398201</v>
          </cell>
          <cell r="G207">
            <v>260485.12504946266</v>
          </cell>
          <cell r="H207">
            <v>260578.12188783617</v>
          </cell>
          <cell r="I207">
            <v>260578.12188783617</v>
          </cell>
          <cell r="J207">
            <v>260578.12188783614</v>
          </cell>
          <cell r="K207">
            <v>260578.1218878362</v>
          </cell>
          <cell r="L207">
            <v>260578.12188783617</v>
          </cell>
          <cell r="M207">
            <v>260578.12188783617</v>
          </cell>
        </row>
        <row r="208">
          <cell r="A208" t="str">
            <v>ESS_3002</v>
          </cell>
          <cell r="B208">
            <v>0</v>
          </cell>
          <cell r="C208">
            <v>425064.15336758317</v>
          </cell>
          <cell r="D208">
            <v>526286.64130022447</v>
          </cell>
          <cell r="E208">
            <v>531301.06245635322</v>
          </cell>
          <cell r="F208">
            <v>536951.53792496247</v>
          </cell>
          <cell r="G208">
            <v>542677.34385304723</v>
          </cell>
          <cell r="H208">
            <v>542871.08726632537</v>
          </cell>
          <cell r="I208">
            <v>542871.08726632537</v>
          </cell>
          <cell r="J208">
            <v>542871.08726632525</v>
          </cell>
          <cell r="K208">
            <v>542871.08726632548</v>
          </cell>
          <cell r="L208">
            <v>542871.08726632537</v>
          </cell>
          <cell r="M208">
            <v>542871.08726632537</v>
          </cell>
        </row>
        <row r="209">
          <cell r="A209" t="str">
            <v>ESS_31_L</v>
          </cell>
          <cell r="B209" t="str">
            <v>Enclosed Substation Refurbishment Programme</v>
          </cell>
          <cell r="C209">
            <v>1259755.9028455489</v>
          </cell>
          <cell r="D209">
            <v>1267015.1493057096</v>
          </cell>
          <cell r="E209">
            <v>1279056.3481088923</v>
          </cell>
          <cell r="F209">
            <v>1292744.9925733772</v>
          </cell>
          <cell r="G209">
            <v>1306489.3625859718</v>
          </cell>
          <cell r="H209">
            <v>1306533.831045195</v>
          </cell>
          <cell r="I209">
            <v>1294538.7465581603</v>
          </cell>
          <cell r="J209">
            <v>1294538.7465581605</v>
          </cell>
          <cell r="K209">
            <v>1294538.7465581605</v>
          </cell>
          <cell r="L209">
            <v>1294538.7465581605</v>
          </cell>
          <cell r="M209">
            <v>1294538.7465581603</v>
          </cell>
        </row>
        <row r="210">
          <cell r="A210" t="str">
            <v>ESS_31_M</v>
          </cell>
          <cell r="B210" t="str">
            <v>Enclosed Substation Refurbishment Programme</v>
          </cell>
          <cell r="C210">
            <v>1889633.8542683234</v>
          </cell>
          <cell r="D210">
            <v>1900522.723958564</v>
          </cell>
          <cell r="E210">
            <v>1918584.5221633385</v>
          </cell>
          <cell r="F210">
            <v>1939117.4888600654</v>
          </cell>
          <cell r="G210">
            <v>1959734.0438789579</v>
          </cell>
          <cell r="H210">
            <v>1959800.7465677925</v>
          </cell>
          <cell r="I210">
            <v>1941808.1198372403</v>
          </cell>
          <cell r="J210">
            <v>1941808.1198372408</v>
          </cell>
          <cell r="K210">
            <v>1941808.1198372405</v>
          </cell>
          <cell r="L210">
            <v>1941808.1198372403</v>
          </cell>
          <cell r="M210">
            <v>1941808.1198372405</v>
          </cell>
        </row>
        <row r="211">
          <cell r="A211" t="str">
            <v>ESS_31_S</v>
          </cell>
          <cell r="B211" t="str">
            <v>Enclosed Substation Refurbishment Programme</v>
          </cell>
          <cell r="C211">
            <v>3149389.7571138721</v>
          </cell>
          <cell r="D211">
            <v>3167537.8732642736</v>
          </cell>
          <cell r="E211">
            <v>3197640.8702722308</v>
          </cell>
          <cell r="F211">
            <v>3231862.4814334423</v>
          </cell>
          <cell r="G211">
            <v>3266223.4064649302</v>
          </cell>
          <cell r="H211">
            <v>3266334.5776129873</v>
          </cell>
          <cell r="I211">
            <v>3236346.8663954013</v>
          </cell>
          <cell r="J211">
            <v>3236346.8663954013</v>
          </cell>
          <cell r="K211">
            <v>3236346.8663954008</v>
          </cell>
          <cell r="L211">
            <v>3236346.8663954008</v>
          </cell>
          <cell r="M211">
            <v>3236346.8663954013</v>
          </cell>
        </row>
        <row r="212">
          <cell r="A212" t="str">
            <v>ESS_31</v>
          </cell>
          <cell r="B212">
            <v>0</v>
          </cell>
          <cell r="C212">
            <v>6298779.5142277442</v>
          </cell>
          <cell r="D212">
            <v>6335075.7465285473</v>
          </cell>
          <cell r="E212">
            <v>6395281.7405444616</v>
          </cell>
          <cell r="F212">
            <v>6463724.9628668856</v>
          </cell>
          <cell r="G212">
            <v>6532446.8129298594</v>
          </cell>
          <cell r="H212">
            <v>6532669.1552259754</v>
          </cell>
          <cell r="I212">
            <v>6472693.7327908017</v>
          </cell>
          <cell r="J212">
            <v>6472693.7327908026</v>
          </cell>
          <cell r="K212">
            <v>6472693.7327908017</v>
          </cell>
          <cell r="L212">
            <v>6472693.7327908017</v>
          </cell>
          <cell r="M212">
            <v>6472693.7327908017</v>
          </cell>
        </row>
        <row r="213">
          <cell r="A213" t="str">
            <v>ESS_32_L</v>
          </cell>
          <cell r="B213" t="str">
            <v>Overhead Substation Refurbishment Program</v>
          </cell>
          <cell r="C213">
            <v>1536022.5691665432</v>
          </cell>
          <cell r="D213">
            <v>1687161.7055070437</v>
          </cell>
          <cell r="E213">
            <v>1693061.3681006955</v>
          </cell>
          <cell r="F213">
            <v>1545019.3723263883</v>
          </cell>
          <cell r="G213">
            <v>1569427.6699832494</v>
          </cell>
          <cell r="H213">
            <v>1638600.3142163793</v>
          </cell>
          <cell r="I213">
            <v>1638600.3142163793</v>
          </cell>
          <cell r="J213">
            <v>1638600.3142163793</v>
          </cell>
          <cell r="K213">
            <v>1638600.3142163793</v>
          </cell>
          <cell r="L213">
            <v>1638600.3142163795</v>
          </cell>
          <cell r="M213">
            <v>1638600.3142163793</v>
          </cell>
        </row>
        <row r="214">
          <cell r="A214" t="str">
            <v>ESS_32_M</v>
          </cell>
          <cell r="B214" t="str">
            <v>Overhead Substation Refurbishment Program</v>
          </cell>
          <cell r="C214">
            <v>2304033.8537498144</v>
          </cell>
          <cell r="D214">
            <v>2530742.5582605652</v>
          </cell>
          <cell r="E214">
            <v>2539592.052151043</v>
          </cell>
          <cell r="F214">
            <v>2317529.0584895816</v>
          </cell>
          <cell r="G214">
            <v>2354141.5049748742</v>
          </cell>
          <cell r="H214">
            <v>2457900.4713245686</v>
          </cell>
          <cell r="I214">
            <v>2457900.4713245691</v>
          </cell>
          <cell r="J214">
            <v>2457900.4713245686</v>
          </cell>
          <cell r="K214">
            <v>2457900.4713245686</v>
          </cell>
          <cell r="L214">
            <v>2457900.4713245686</v>
          </cell>
          <cell r="M214">
            <v>2457900.4713245686</v>
          </cell>
        </row>
        <row r="215">
          <cell r="A215" t="str">
            <v>ESS_32_S</v>
          </cell>
          <cell r="B215" t="str">
            <v>Overhead Substation Refurbishment Program</v>
          </cell>
          <cell r="C215">
            <v>3840056.4229163574</v>
          </cell>
          <cell r="D215">
            <v>4217904.2637676094</v>
          </cell>
          <cell r="E215">
            <v>4232653.4202517383</v>
          </cell>
          <cell r="F215">
            <v>3862548.4308159701</v>
          </cell>
          <cell r="G215">
            <v>3923569.1749581238</v>
          </cell>
          <cell r="H215">
            <v>4096500.7855409482</v>
          </cell>
          <cell r="I215">
            <v>4096500.7855409482</v>
          </cell>
          <cell r="J215">
            <v>4096500.7855409482</v>
          </cell>
          <cell r="K215">
            <v>4096500.7855409486</v>
          </cell>
          <cell r="L215">
            <v>4096500.7855409482</v>
          </cell>
          <cell r="M215">
            <v>4096500.7855409482</v>
          </cell>
        </row>
        <row r="216">
          <cell r="A216" t="str">
            <v>ESS_32</v>
          </cell>
          <cell r="B216">
            <v>0</v>
          </cell>
          <cell r="C216">
            <v>7680112.8458327148</v>
          </cell>
          <cell r="D216">
            <v>8435808.5275352187</v>
          </cell>
          <cell r="E216">
            <v>8465306.8405034766</v>
          </cell>
          <cell r="F216">
            <v>7725096.8616319392</v>
          </cell>
          <cell r="G216">
            <v>7847138.3499162477</v>
          </cell>
          <cell r="H216">
            <v>8193001.5710818954</v>
          </cell>
          <cell r="I216">
            <v>8193001.5710818972</v>
          </cell>
          <cell r="J216">
            <v>8193001.5710818954</v>
          </cell>
          <cell r="K216">
            <v>8193001.5710818963</v>
          </cell>
          <cell r="L216">
            <v>8193001.5710818963</v>
          </cell>
          <cell r="M216">
            <v>8193001.5710818954</v>
          </cell>
        </row>
        <row r="217">
          <cell r="A217" t="str">
            <v>ESS_33_L</v>
          </cell>
          <cell r="B217" t="str">
            <v>LV Protection Installation program forecast Far West</v>
          </cell>
          <cell r="C217">
            <v>146990.10842222098</v>
          </cell>
          <cell r="D217">
            <v>168964.30673955471</v>
          </cell>
          <cell r="E217">
            <v>183367.25045139372</v>
          </cell>
          <cell r="F217">
            <v>185317.39176229507</v>
          </cell>
          <cell r="G217">
            <v>187293.53177751941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</row>
        <row r="218">
          <cell r="A218" t="str">
            <v>ESS_33_M</v>
          </cell>
          <cell r="B218" t="str">
            <v>LV Protection Installation program forecast Far West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A219" t="str">
            <v>ESS_33_S</v>
          </cell>
          <cell r="B219" t="str">
            <v>LV Protection Installation program forecast Far West</v>
          </cell>
          <cell r="C219">
            <v>220485.16263333143</v>
          </cell>
          <cell r="D219">
            <v>253446.46010933199</v>
          </cell>
          <cell r="E219">
            <v>275050.87567709055</v>
          </cell>
          <cell r="F219">
            <v>277976.08764344268</v>
          </cell>
          <cell r="G219">
            <v>280940.29766627913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A220" t="str">
            <v>ESS_33</v>
          </cell>
          <cell r="B220">
            <v>0</v>
          </cell>
          <cell r="C220">
            <v>367475.27105555241</v>
          </cell>
          <cell r="D220">
            <v>422410.76684888673</v>
          </cell>
          <cell r="E220">
            <v>458418.12612848426</v>
          </cell>
          <cell r="F220">
            <v>463293.47940573771</v>
          </cell>
          <cell r="G220">
            <v>468233.82944379852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A221" t="str">
            <v>ESS_34_L</v>
          </cell>
          <cell r="B221" t="str">
            <v>Substation Installation  Due to LV Protection program forecast Far West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A222" t="str">
            <v>ESS_34_M</v>
          </cell>
          <cell r="B222" t="str">
            <v>Substation Installation  Due to LV Protection program forecast Far West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A223" t="str">
            <v>ESS_34_S</v>
          </cell>
          <cell r="B223" t="str">
            <v>Substation Installation  Due to LV Protection program forecast Far West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</row>
        <row r="224">
          <cell r="A224" t="str">
            <v>ESS_34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5">
          <cell r="A225" t="str">
            <v>ESS_35_L</v>
          </cell>
          <cell r="B225" t="str">
            <v>Substation Augmentation - PQ</v>
          </cell>
          <cell r="C225">
            <v>382112.6411418232</v>
          </cell>
          <cell r="D225">
            <v>388081.37761931145</v>
          </cell>
          <cell r="E225">
            <v>395601.22303107689</v>
          </cell>
          <cell r="F225">
            <v>403709.07887065574</v>
          </cell>
          <cell r="G225">
            <v>411994.67293808016</v>
          </cell>
          <cell r="H225">
            <v>416114.61966746097</v>
          </cell>
          <cell r="I225">
            <v>420275.76586413564</v>
          </cell>
          <cell r="J225">
            <v>424478.5235227769</v>
          </cell>
          <cell r="K225">
            <v>428723.30875800474</v>
          </cell>
          <cell r="L225">
            <v>433010.5418455847</v>
          </cell>
          <cell r="M225">
            <v>433010.54184558475</v>
          </cell>
        </row>
        <row r="226">
          <cell r="A226" t="str">
            <v>ESS_35_M</v>
          </cell>
          <cell r="B226" t="str">
            <v>Substation Augmentation - PQ</v>
          </cell>
          <cell r="C226">
            <v>382112.6411418232</v>
          </cell>
          <cell r="D226">
            <v>388081.37761931145</v>
          </cell>
          <cell r="E226">
            <v>395601.22303107689</v>
          </cell>
          <cell r="F226">
            <v>403709.07887065574</v>
          </cell>
          <cell r="G226">
            <v>411994.67293808016</v>
          </cell>
          <cell r="H226">
            <v>416114.61966746097</v>
          </cell>
          <cell r="I226">
            <v>420275.76586413564</v>
          </cell>
          <cell r="J226">
            <v>424478.5235227769</v>
          </cell>
          <cell r="K226">
            <v>428723.30875800474</v>
          </cell>
          <cell r="L226">
            <v>433010.5418455847</v>
          </cell>
          <cell r="M226">
            <v>433010.54184558475</v>
          </cell>
        </row>
        <row r="227">
          <cell r="A227" t="str">
            <v>ESS_35_S</v>
          </cell>
          <cell r="B227" t="str">
            <v>Substation Augmentation - PQ</v>
          </cell>
          <cell r="C227">
            <v>3056901.1291345856</v>
          </cell>
          <cell r="D227">
            <v>3104651.0209544916</v>
          </cell>
          <cell r="E227">
            <v>3164809.7842486151</v>
          </cell>
          <cell r="F227">
            <v>3229672.6309652459</v>
          </cell>
          <cell r="G227">
            <v>3295957.3835046412</v>
          </cell>
          <cell r="H227">
            <v>3328916.9573396877</v>
          </cell>
          <cell r="I227">
            <v>3362206.1269130851</v>
          </cell>
          <cell r="J227">
            <v>3395828.1881822152</v>
          </cell>
          <cell r="K227">
            <v>3429786.4700640379</v>
          </cell>
          <cell r="L227">
            <v>3464084.3347646776</v>
          </cell>
          <cell r="M227">
            <v>3464084.334764678</v>
          </cell>
        </row>
        <row r="228">
          <cell r="A228" t="str">
            <v>ESS_35</v>
          </cell>
          <cell r="B228">
            <v>0</v>
          </cell>
          <cell r="C228">
            <v>3821126.4114182321</v>
          </cell>
          <cell r="D228">
            <v>3880813.7761931145</v>
          </cell>
          <cell r="E228">
            <v>3956012.2303107688</v>
          </cell>
          <cell r="F228">
            <v>4037090.7887065574</v>
          </cell>
          <cell r="G228">
            <v>4119946.7293808013</v>
          </cell>
          <cell r="H228">
            <v>4161146.1966746096</v>
          </cell>
          <cell r="I228">
            <v>4202757.658641356</v>
          </cell>
          <cell r="J228">
            <v>4244785.2352277692</v>
          </cell>
          <cell r="K228">
            <v>4287233.0875800475</v>
          </cell>
          <cell r="L228">
            <v>4330105.4184558466</v>
          </cell>
          <cell r="M228">
            <v>4330105.4184558475</v>
          </cell>
        </row>
        <row r="229">
          <cell r="A229" t="str">
            <v>ESS_36_L</v>
          </cell>
          <cell r="B229" t="str">
            <v>Distribution Substation Monitoring - NT</v>
          </cell>
          <cell r="C229">
            <v>0</v>
          </cell>
          <cell r="D229">
            <v>0</v>
          </cell>
          <cell r="E229">
            <v>296794.68278566597</v>
          </cell>
          <cell r="F229">
            <v>299971.0220969881</v>
          </cell>
          <cell r="G229">
            <v>303160.29193780787</v>
          </cell>
          <cell r="H229">
            <v>313194.85803826456</v>
          </cell>
          <cell r="I229">
            <v>313194.85803826462</v>
          </cell>
          <cell r="J229">
            <v>313194.85803826462</v>
          </cell>
          <cell r="K229">
            <v>313194.85803826468</v>
          </cell>
          <cell r="L229">
            <v>313194.85803826462</v>
          </cell>
          <cell r="M229">
            <v>313194.85803826462</v>
          </cell>
        </row>
        <row r="230">
          <cell r="A230" t="str">
            <v>ESS_36_M</v>
          </cell>
          <cell r="B230" t="str">
            <v>Distribution Substation Monitoring - NT</v>
          </cell>
          <cell r="C230">
            <v>0</v>
          </cell>
          <cell r="D230">
            <v>0</v>
          </cell>
          <cell r="E230">
            <v>296794.68278566597</v>
          </cell>
          <cell r="F230">
            <v>299971.0220969881</v>
          </cell>
          <cell r="G230">
            <v>303160.29193780787</v>
          </cell>
          <cell r="H230">
            <v>313194.85803826456</v>
          </cell>
          <cell r="I230">
            <v>313194.85803826462</v>
          </cell>
          <cell r="J230">
            <v>313194.85803826462</v>
          </cell>
          <cell r="K230">
            <v>313194.85803826468</v>
          </cell>
          <cell r="L230">
            <v>313194.85803826462</v>
          </cell>
          <cell r="M230">
            <v>313194.85803826462</v>
          </cell>
        </row>
        <row r="231">
          <cell r="A231" t="str">
            <v>ESS_36_S</v>
          </cell>
          <cell r="B231" t="str">
            <v>Distribution Substation Monitoring - NT</v>
          </cell>
          <cell r="C231">
            <v>0</v>
          </cell>
          <cell r="D231">
            <v>0</v>
          </cell>
          <cell r="E231">
            <v>890384.04835699755</v>
          </cell>
          <cell r="F231">
            <v>899913.06629096426</v>
          </cell>
          <cell r="G231">
            <v>909480.87581342342</v>
          </cell>
          <cell r="H231">
            <v>939584.5741147938</v>
          </cell>
          <cell r="I231">
            <v>939584.5741147938</v>
          </cell>
          <cell r="J231">
            <v>939584.5741147938</v>
          </cell>
          <cell r="K231">
            <v>939584.57411479391</v>
          </cell>
          <cell r="L231">
            <v>939584.57411479391</v>
          </cell>
          <cell r="M231">
            <v>939584.57411479391</v>
          </cell>
        </row>
        <row r="232">
          <cell r="A232" t="str">
            <v>ESS_36</v>
          </cell>
          <cell r="B232">
            <v>0</v>
          </cell>
          <cell r="C232">
            <v>0</v>
          </cell>
          <cell r="D232">
            <v>0</v>
          </cell>
          <cell r="E232">
            <v>1483973.4139283295</v>
          </cell>
          <cell r="F232">
            <v>1499855.1104849405</v>
          </cell>
          <cell r="G232">
            <v>1515801.4596890393</v>
          </cell>
          <cell r="H232">
            <v>1565974.290191323</v>
          </cell>
          <cell r="I232">
            <v>1565974.290191323</v>
          </cell>
          <cell r="J232">
            <v>1565974.290191323</v>
          </cell>
          <cell r="K232">
            <v>1565974.2901913233</v>
          </cell>
          <cell r="L232">
            <v>1565974.290191323</v>
          </cell>
          <cell r="M232">
            <v>1565974.290191323</v>
          </cell>
        </row>
        <row r="233">
          <cell r="A233" t="str">
            <v>ESS_37_L</v>
          </cell>
          <cell r="B233" t="str">
            <v>Transformer Tap Point Monitoring - NT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</row>
        <row r="234">
          <cell r="A234" t="str">
            <v>ESS_37_M</v>
          </cell>
          <cell r="B234" t="str">
            <v>Transformer Tap Point Monitoring - NT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A235" t="str">
            <v>ESS_37_S</v>
          </cell>
          <cell r="B235" t="str">
            <v>Transformer Tap Point Monitoring - NT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</row>
        <row r="236">
          <cell r="A236" t="str">
            <v>ESS_37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A237" t="str">
            <v>ESS_38_L</v>
          </cell>
          <cell r="B237" t="str">
            <v>2 pole Substation Safety Program</v>
          </cell>
          <cell r="C237">
            <v>319892.43782510987</v>
          </cell>
          <cell r="D237">
            <v>503847.30310933758</v>
          </cell>
          <cell r="E237">
            <v>410098.68763881334</v>
          </cell>
          <cell r="F237">
            <v>426483.80658359267</v>
          </cell>
          <cell r="G237">
            <v>393180.9190116711</v>
          </cell>
          <cell r="H237">
            <v>393180.9190116711</v>
          </cell>
          <cell r="I237">
            <v>282246.996725192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A238" t="str">
            <v>ESS_38_M</v>
          </cell>
          <cell r="B238" t="str">
            <v>2 pole Substation Safety Program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A239" t="str">
            <v>ESS_38_S</v>
          </cell>
          <cell r="B239" t="str">
            <v>2 pole Substation Safety Program</v>
          </cell>
          <cell r="C239">
            <v>479838.65673766477</v>
          </cell>
          <cell r="D239">
            <v>755770.95466400625</v>
          </cell>
          <cell r="E239">
            <v>615148.03145821975</v>
          </cell>
          <cell r="F239">
            <v>639725.70987538889</v>
          </cell>
          <cell r="G239">
            <v>589771.37851750641</v>
          </cell>
          <cell r="H239">
            <v>589771.37851750641</v>
          </cell>
          <cell r="I239">
            <v>423370.49508778797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A240" t="str">
            <v>ESS_38</v>
          </cell>
          <cell r="B240">
            <v>0</v>
          </cell>
          <cell r="C240">
            <v>799731.09456277464</v>
          </cell>
          <cell r="D240">
            <v>1259618.2577733439</v>
          </cell>
          <cell r="E240">
            <v>1025246.7190970331</v>
          </cell>
          <cell r="F240">
            <v>1066209.5164589817</v>
          </cell>
          <cell r="G240">
            <v>982952.29752917751</v>
          </cell>
          <cell r="H240">
            <v>982952.29752917751</v>
          </cell>
          <cell r="I240">
            <v>705617.49181298004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</row>
        <row r="241">
          <cell r="A241" t="str">
            <v>ESS_39_L</v>
          </cell>
          <cell r="B241" t="str">
            <v>Noise related replacements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2">
          <cell r="A242" t="str">
            <v>ESS_39_M</v>
          </cell>
          <cell r="B242" t="str">
            <v>Noise related replacements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A243" t="str">
            <v>ESS_39_S</v>
          </cell>
          <cell r="B243" t="str">
            <v>Noise related replacements</v>
          </cell>
          <cell r="C243">
            <v>17368.756415537417</v>
          </cell>
          <cell r="D243">
            <v>17469.627231435843</v>
          </cell>
          <cell r="E243">
            <v>17636.076579575431</v>
          </cell>
          <cell r="F243">
            <v>17823.639197302346</v>
          </cell>
          <cell r="G243">
            <v>18013.702344100187</v>
          </cell>
          <cell r="H243">
            <v>18013.702344100187</v>
          </cell>
          <cell r="I243">
            <v>18013.702344100187</v>
          </cell>
          <cell r="J243">
            <v>18013.702344100184</v>
          </cell>
          <cell r="K243">
            <v>18013.702344100184</v>
          </cell>
          <cell r="L243">
            <v>18013.702344100187</v>
          </cell>
          <cell r="M243">
            <v>18013.702344100187</v>
          </cell>
        </row>
        <row r="244">
          <cell r="A244" t="str">
            <v>ESS_39</v>
          </cell>
          <cell r="B244">
            <v>0</v>
          </cell>
          <cell r="C244">
            <v>17368.756415537417</v>
          </cell>
          <cell r="D244">
            <v>17469.627231435843</v>
          </cell>
          <cell r="E244">
            <v>17636.076579575431</v>
          </cell>
          <cell r="F244">
            <v>17823.639197302346</v>
          </cell>
          <cell r="G244">
            <v>18013.702344100187</v>
          </cell>
          <cell r="H244">
            <v>18013.702344100187</v>
          </cell>
          <cell r="I244">
            <v>18013.702344100187</v>
          </cell>
          <cell r="J244">
            <v>18013.702344100184</v>
          </cell>
          <cell r="K244">
            <v>18013.702344100184</v>
          </cell>
          <cell r="L244">
            <v>18013.702344100187</v>
          </cell>
          <cell r="M244">
            <v>18013.702344100187</v>
          </cell>
        </row>
        <row r="245">
          <cell r="A245" t="str">
            <v>ESS_4_L</v>
          </cell>
          <cell r="B245" t="str">
            <v>Distribution Growth - Customer Connections</v>
          </cell>
          <cell r="C245">
            <v>839985.91333164391</v>
          </cell>
          <cell r="D245">
            <v>1697405.7234097561</v>
          </cell>
          <cell r="E245">
            <v>1713578.482704903</v>
          </cell>
          <cell r="F245">
            <v>1731802.6758493618</v>
          </cell>
          <cell r="G245">
            <v>1750269.8285201062</v>
          </cell>
          <cell r="H245">
            <v>1722571.7192104554</v>
          </cell>
          <cell r="I245">
            <v>1722571.7192104552</v>
          </cell>
          <cell r="J245">
            <v>1722571.7192104552</v>
          </cell>
          <cell r="K245">
            <v>1722571.7192104552</v>
          </cell>
          <cell r="L245">
            <v>1722571.7192104554</v>
          </cell>
          <cell r="M245">
            <v>1722571.7192104554</v>
          </cell>
        </row>
        <row r="246">
          <cell r="A246" t="str">
            <v>ESS_4_M</v>
          </cell>
          <cell r="B246" t="str">
            <v>Distribution Growth - Customer Connections</v>
          </cell>
          <cell r="C246">
            <v>839985.91333164391</v>
          </cell>
          <cell r="D246">
            <v>1697405.7234097561</v>
          </cell>
          <cell r="E246">
            <v>1713578.482704903</v>
          </cell>
          <cell r="F246">
            <v>1731802.6758493618</v>
          </cell>
          <cell r="G246">
            <v>1750269.8285201062</v>
          </cell>
          <cell r="H246">
            <v>1722571.7192104554</v>
          </cell>
          <cell r="I246">
            <v>1722571.7192104552</v>
          </cell>
          <cell r="J246">
            <v>1722571.7192104552</v>
          </cell>
          <cell r="K246">
            <v>1722571.7192104552</v>
          </cell>
          <cell r="L246">
            <v>1722571.7192104554</v>
          </cell>
          <cell r="M246">
            <v>1722571.7192104554</v>
          </cell>
        </row>
        <row r="247">
          <cell r="A247" t="str">
            <v>ESS_4_S</v>
          </cell>
          <cell r="B247" t="str">
            <v>Distribution Growth - Customer Connections</v>
          </cell>
          <cell r="C247">
            <v>6719887.3066531513</v>
          </cell>
          <cell r="D247">
            <v>13579245.787278049</v>
          </cell>
          <cell r="E247">
            <v>13708627.861639224</v>
          </cell>
          <cell r="F247">
            <v>13854421.406794894</v>
          </cell>
          <cell r="G247">
            <v>14002158.628160849</v>
          </cell>
          <cell r="H247">
            <v>13780573.753683643</v>
          </cell>
          <cell r="I247">
            <v>13780573.753683642</v>
          </cell>
          <cell r="J247">
            <v>13780573.753683642</v>
          </cell>
          <cell r="K247">
            <v>13780573.753683642</v>
          </cell>
          <cell r="L247">
            <v>13780573.753683643</v>
          </cell>
          <cell r="M247">
            <v>13780573.753683643</v>
          </cell>
        </row>
        <row r="248">
          <cell r="A248" t="str">
            <v>ESS_4</v>
          </cell>
          <cell r="B248">
            <v>0</v>
          </cell>
          <cell r="C248">
            <v>8399859.1333164386</v>
          </cell>
          <cell r="D248">
            <v>16974057.234097563</v>
          </cell>
          <cell r="E248">
            <v>17135784.827049032</v>
          </cell>
          <cell r="F248">
            <v>17318026.758493617</v>
          </cell>
          <cell r="G248">
            <v>17502698.285201062</v>
          </cell>
          <cell r="H248">
            <v>17225717.192104556</v>
          </cell>
          <cell r="I248">
            <v>17225717.192104552</v>
          </cell>
          <cell r="J248">
            <v>17225717.192104552</v>
          </cell>
          <cell r="K248">
            <v>17225717.192104552</v>
          </cell>
          <cell r="L248">
            <v>17225717.192104556</v>
          </cell>
          <cell r="M248">
            <v>17225717.192104556</v>
          </cell>
        </row>
        <row r="249">
          <cell r="A249" t="str">
            <v>ESS_40_L</v>
          </cell>
          <cell r="B249" t="str">
            <v>Unplanned  UG cable replacement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</row>
        <row r="250">
          <cell r="A250" t="str">
            <v>ESS_40_M</v>
          </cell>
          <cell r="B250" t="str">
            <v>Unplanned  UG cable replacement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</row>
        <row r="251">
          <cell r="A251" t="str">
            <v>ESS_40_S</v>
          </cell>
          <cell r="B251" t="str">
            <v>Unplanned  UG cable replacement</v>
          </cell>
          <cell r="C251">
            <v>568288.95488769817</v>
          </cell>
          <cell r="D251">
            <v>596283.2781165347</v>
          </cell>
          <cell r="E251">
            <v>626285.80208029994</v>
          </cell>
          <cell r="F251">
            <v>656926.78752963606</v>
          </cell>
          <cell r="G251">
            <v>687576.87834871176</v>
          </cell>
          <cell r="H251">
            <v>678588.85908290662</v>
          </cell>
          <cell r="I251">
            <v>678588.85908290662</v>
          </cell>
          <cell r="J251">
            <v>678588.85908290662</v>
          </cell>
          <cell r="K251">
            <v>678588.85908290662</v>
          </cell>
          <cell r="L251">
            <v>678588.85908290674</v>
          </cell>
          <cell r="M251">
            <v>678588.85908290662</v>
          </cell>
        </row>
        <row r="252">
          <cell r="A252" t="str">
            <v>ESS_40</v>
          </cell>
          <cell r="B252">
            <v>0</v>
          </cell>
          <cell r="C252">
            <v>568288.95488769817</v>
          </cell>
          <cell r="D252">
            <v>596283.2781165347</v>
          </cell>
          <cell r="E252">
            <v>626285.80208029994</v>
          </cell>
          <cell r="F252">
            <v>656926.78752963606</v>
          </cell>
          <cell r="G252">
            <v>687576.87834871176</v>
          </cell>
          <cell r="H252">
            <v>678588.85908290662</v>
          </cell>
          <cell r="I252">
            <v>678588.85908290662</v>
          </cell>
          <cell r="J252">
            <v>678588.85908290662</v>
          </cell>
          <cell r="K252">
            <v>678588.85908290662</v>
          </cell>
          <cell r="L252">
            <v>678588.85908290674</v>
          </cell>
          <cell r="M252">
            <v>678588.85908290662</v>
          </cell>
        </row>
        <row r="253">
          <cell r="A253" t="str">
            <v>ESS_4000</v>
          </cell>
          <cell r="B253" t="str">
            <v>Coffs Harbour North to Coffs Harbour South - new 66kV feeder</v>
          </cell>
          <cell r="C253">
            <v>1259173.679295169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A254" t="str">
            <v>ESS_4001</v>
          </cell>
          <cell r="B254" t="str">
            <v>TG Parkes to Parkes zone - new 66kV feeder and substation work</v>
          </cell>
          <cell r="C254">
            <v>1055305.1202168812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</row>
        <row r="255">
          <cell r="A255" t="str">
            <v>ESS_4002</v>
          </cell>
          <cell r="B255" t="str">
            <v>Gunnedah to Narrabri Tee via Boggabri - refurbish 66kV feeders</v>
          </cell>
          <cell r="C255">
            <v>2023276.1784828422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A256" t="str">
            <v>ESS_4003</v>
          </cell>
          <cell r="B256" t="str">
            <v>Yarrandale to Gilgandra - acquire route new 66kV feeder</v>
          </cell>
          <cell r="C256">
            <v>1361.544075511282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A257" t="str">
            <v>ESS_4004_L</v>
          </cell>
          <cell r="B257" t="str">
            <v>Zone Substation Outdoor Bus and Isolator Refurbishment and Replacement</v>
          </cell>
          <cell r="C257">
            <v>476286.01706509321</v>
          </cell>
          <cell r="D257">
            <v>674436.65692503273</v>
          </cell>
          <cell r="E257">
            <v>691536.91687617637</v>
          </cell>
          <cell r="F257">
            <v>820703.21796986239</v>
          </cell>
          <cell r="G257">
            <v>827377.81829971494</v>
          </cell>
          <cell r="H257">
            <v>710518.03087704757</v>
          </cell>
          <cell r="I257">
            <v>710518.03087704757</v>
          </cell>
          <cell r="J257">
            <v>710518.03087704757</v>
          </cell>
          <cell r="K257">
            <v>710518.03087704757</v>
          </cell>
          <cell r="L257">
            <v>710518.03087704757</v>
          </cell>
          <cell r="M257">
            <v>710518.03087704757</v>
          </cell>
        </row>
        <row r="258">
          <cell r="A258" t="str">
            <v>ESS_4004_M</v>
          </cell>
          <cell r="B258" t="str">
            <v>Zone Substation Outdoor Bus and Isolator Refurbishment and Replacement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A259" t="str">
            <v>ESS_4004_S</v>
          </cell>
          <cell r="B259" t="str">
            <v>Zone Substation Outdoor Bus and Isolator Refurbishment and Replacement</v>
          </cell>
          <cell r="C259">
            <v>476286.01706509321</v>
          </cell>
          <cell r="D259">
            <v>674436.65692503273</v>
          </cell>
          <cell r="E259">
            <v>691536.91687617637</v>
          </cell>
          <cell r="F259">
            <v>820703.21796986239</v>
          </cell>
          <cell r="G259">
            <v>827377.81829971494</v>
          </cell>
          <cell r="H259">
            <v>710518.03087704757</v>
          </cell>
          <cell r="I259">
            <v>710518.03087704757</v>
          </cell>
          <cell r="J259">
            <v>710518.03087704757</v>
          </cell>
          <cell r="K259">
            <v>710518.03087704757</v>
          </cell>
          <cell r="L259">
            <v>710518.03087704757</v>
          </cell>
          <cell r="M259">
            <v>710518.03087704757</v>
          </cell>
        </row>
        <row r="260">
          <cell r="A260" t="str">
            <v>ESS_4004</v>
          </cell>
          <cell r="B260">
            <v>0</v>
          </cell>
          <cell r="C260">
            <v>952572.03413018642</v>
          </cell>
          <cell r="D260">
            <v>1348873.3138500655</v>
          </cell>
          <cell r="E260">
            <v>1383073.8337523527</v>
          </cell>
          <cell r="F260">
            <v>1641406.4359397248</v>
          </cell>
          <cell r="G260">
            <v>1654755.6365994299</v>
          </cell>
          <cell r="H260">
            <v>1421036.0617540951</v>
          </cell>
          <cell r="I260">
            <v>1421036.0617540951</v>
          </cell>
          <cell r="J260">
            <v>1421036.0617540951</v>
          </cell>
          <cell r="K260">
            <v>1421036.0617540951</v>
          </cell>
          <cell r="L260">
            <v>1421036.0617540951</v>
          </cell>
          <cell r="M260">
            <v>1421036.0617540951</v>
          </cell>
        </row>
        <row r="261">
          <cell r="A261" t="str">
            <v>ESS_4005_L</v>
          </cell>
          <cell r="B261" t="str">
            <v>Poletop Refurbishment - Distribution</v>
          </cell>
          <cell r="C261">
            <v>1799516.7430090583</v>
          </cell>
          <cell r="D261">
            <v>1809967.619153986</v>
          </cell>
          <cell r="E261">
            <v>1827212.8600724535</v>
          </cell>
          <cell r="F261">
            <v>1846645.5737847756</v>
          </cell>
          <cell r="G261">
            <v>1866337.3586603894</v>
          </cell>
          <cell r="H261">
            <v>1866337.3460991879</v>
          </cell>
          <cell r="I261">
            <v>1866337.3460991879</v>
          </cell>
          <cell r="J261">
            <v>1866337.3460991881</v>
          </cell>
          <cell r="K261">
            <v>1866337.3460991879</v>
          </cell>
          <cell r="L261">
            <v>1866337.3460991881</v>
          </cell>
          <cell r="M261">
            <v>1866337.3460991881</v>
          </cell>
        </row>
        <row r="262">
          <cell r="A262" t="str">
            <v>ESS_4005_M</v>
          </cell>
          <cell r="B262" t="str">
            <v>Poletop Refurbishment - Distribution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A263" t="str">
            <v>ESS_4005_S</v>
          </cell>
          <cell r="B263" t="str">
            <v>Poletop Refurbishment - Distribution</v>
          </cell>
          <cell r="C263">
            <v>2699275.1145135867</v>
          </cell>
          <cell r="D263">
            <v>2714951.4287309786</v>
          </cell>
          <cell r="E263">
            <v>2740819.2901086803</v>
          </cell>
          <cell r="F263">
            <v>2769968.3606771631</v>
          </cell>
          <cell r="G263">
            <v>2799506.037990584</v>
          </cell>
          <cell r="H263">
            <v>2799506.0191487814</v>
          </cell>
          <cell r="I263">
            <v>2799506.0191487814</v>
          </cell>
          <cell r="J263">
            <v>2799506.0191487814</v>
          </cell>
          <cell r="K263">
            <v>2799506.0191487819</v>
          </cell>
          <cell r="L263">
            <v>2799506.0191487814</v>
          </cell>
          <cell r="M263">
            <v>2799506.0191487814</v>
          </cell>
        </row>
        <row r="264">
          <cell r="A264" t="str">
            <v>ESS_4005</v>
          </cell>
          <cell r="B264">
            <v>0</v>
          </cell>
          <cell r="C264">
            <v>4498791.857522645</v>
          </cell>
          <cell r="D264">
            <v>4524919.0478849644</v>
          </cell>
          <cell r="E264">
            <v>4568032.1501811333</v>
          </cell>
          <cell r="F264">
            <v>4616613.9344619382</v>
          </cell>
          <cell r="G264">
            <v>4665843.3966509737</v>
          </cell>
          <cell r="H264">
            <v>4665843.3652479695</v>
          </cell>
          <cell r="I264">
            <v>4665843.3652479695</v>
          </cell>
          <cell r="J264">
            <v>4665843.3652479695</v>
          </cell>
          <cell r="K264">
            <v>4665843.3652479695</v>
          </cell>
          <cell r="L264">
            <v>4665843.3652479695</v>
          </cell>
          <cell r="M264">
            <v>4665843.3652479695</v>
          </cell>
        </row>
        <row r="265">
          <cell r="A265" t="str">
            <v>ESS_4006</v>
          </cell>
          <cell r="B265" t="str">
            <v>Pambula - install 66 kV CB and dynamic compensation</v>
          </cell>
          <cell r="C265">
            <v>0</v>
          </cell>
          <cell r="D265">
            <v>506225.51250298007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</row>
        <row r="266">
          <cell r="A266" t="str">
            <v>ESS_4007</v>
          </cell>
          <cell r="B266" t="str">
            <v>Taree - TransGrid 132/66/33kV substation - relocate 33kV feeders</v>
          </cell>
          <cell r="C266">
            <v>0</v>
          </cell>
          <cell r="D266">
            <v>0</v>
          </cell>
          <cell r="E266">
            <v>1653370.6064887904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A267" t="str">
            <v>ESS_4008</v>
          </cell>
          <cell r="B267" t="str">
            <v>Subtransmission minor projects</v>
          </cell>
          <cell r="C267">
            <v>166254.33494664507</v>
          </cell>
          <cell r="D267">
            <v>502459.19468995789</v>
          </cell>
          <cell r="E267">
            <v>505628.60917591245</v>
          </cell>
          <cell r="F267">
            <v>509410.11862440198</v>
          </cell>
          <cell r="G267">
            <v>513268.95326740877</v>
          </cell>
          <cell r="H267">
            <v>457617.35894258943</v>
          </cell>
          <cell r="I267">
            <v>459352.45845612144</v>
          </cell>
          <cell r="J267">
            <v>459352.45845612139</v>
          </cell>
          <cell r="K267">
            <v>459352.45845612144</v>
          </cell>
          <cell r="L267">
            <v>459352.4584561215</v>
          </cell>
          <cell r="M267">
            <v>459352.45845612139</v>
          </cell>
        </row>
        <row r="268">
          <cell r="A268">
            <v>0</v>
          </cell>
          <cell r="B268">
            <v>0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A269" t="str">
            <v>ESS_4009_L</v>
          </cell>
          <cell r="B269" t="str">
            <v>Subtransmission polymer termination replacement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A270" t="str">
            <v>ESS_4009_M</v>
          </cell>
          <cell r="B270" t="str">
            <v>Subtransmission polymer termination replacement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</row>
        <row r="271">
          <cell r="A271" t="str">
            <v>ESS_4009_S</v>
          </cell>
          <cell r="B271" t="str">
            <v>Subtransmission polymer termination replacement</v>
          </cell>
          <cell r="C271">
            <v>164441.01645239507</v>
          </cell>
          <cell r="D271">
            <v>174250.92408562588</v>
          </cell>
          <cell r="E271">
            <v>175868.42315630318</v>
          </cell>
          <cell r="F271">
            <v>177696.66115748996</v>
          </cell>
          <cell r="G271">
            <v>179549.97472411822</v>
          </cell>
          <cell r="H271">
            <v>177887.47638511119</v>
          </cell>
          <cell r="I271">
            <v>187916.91482295876</v>
          </cell>
          <cell r="J271">
            <v>187916.91482295879</v>
          </cell>
          <cell r="K271">
            <v>187916.91482295876</v>
          </cell>
          <cell r="L271">
            <v>187916.91482295876</v>
          </cell>
          <cell r="M271">
            <v>187916.91482295876</v>
          </cell>
        </row>
        <row r="272">
          <cell r="A272" t="str">
            <v>ESS_4009</v>
          </cell>
          <cell r="B272">
            <v>0</v>
          </cell>
          <cell r="C272">
            <v>164441.01645239507</v>
          </cell>
          <cell r="D272">
            <v>174250.92408562588</v>
          </cell>
          <cell r="E272">
            <v>175868.42315630318</v>
          </cell>
          <cell r="F272">
            <v>177696.66115748996</v>
          </cell>
          <cell r="G272">
            <v>179549.97472411822</v>
          </cell>
          <cell r="H272">
            <v>177887.47638511119</v>
          </cell>
          <cell r="I272">
            <v>187916.91482295876</v>
          </cell>
          <cell r="J272">
            <v>187916.91482295879</v>
          </cell>
          <cell r="K272">
            <v>187916.91482295876</v>
          </cell>
          <cell r="L272">
            <v>187916.91482295876</v>
          </cell>
          <cell r="M272">
            <v>187916.91482295876</v>
          </cell>
        </row>
        <row r="273">
          <cell r="A273" t="str">
            <v>ESS_4010</v>
          </cell>
          <cell r="B273" t="str">
            <v>Subtransmission minor route and land</v>
          </cell>
          <cell r="C273">
            <v>1058422.4553072397</v>
          </cell>
          <cell r="D273">
            <v>75114.753996217187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</row>
        <row r="274">
          <cell r="A274" t="str">
            <v>ESS_4011</v>
          </cell>
          <cell r="B274" t="str">
            <v>Orange South ZS - Augmentation</v>
          </cell>
          <cell r="C274">
            <v>552418.18528871669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A275" t="str">
            <v>ESS_4012</v>
          </cell>
          <cell r="B275" t="str">
            <v>Quira ZS - 2nd tx substation work</v>
          </cell>
          <cell r="C275">
            <v>0</v>
          </cell>
          <cell r="D275">
            <v>617595.12525363581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</row>
        <row r="276">
          <cell r="A276" t="str">
            <v>ESS_4013</v>
          </cell>
          <cell r="B276" t="str">
            <v>Molong - install 2nd 66/11kV transformer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A277" t="str">
            <v>ESS_4014</v>
          </cell>
          <cell r="B277" t="str">
            <v>Toongi 132kV connection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A278" t="str">
            <v>ESS_41_L</v>
          </cell>
          <cell r="B278" t="str">
            <v>LV UG pit and pillar</v>
          </cell>
          <cell r="C278">
            <v>209985.86917460136</v>
          </cell>
          <cell r="D278">
            <v>211205.38342444334</v>
          </cell>
          <cell r="E278">
            <v>213217.73308301589</v>
          </cell>
          <cell r="F278">
            <v>215485.33925848265</v>
          </cell>
          <cell r="G278">
            <v>217783.1764854877</v>
          </cell>
          <cell r="H278">
            <v>217783.1764854877</v>
          </cell>
          <cell r="I278">
            <v>219236.40062678524</v>
          </cell>
          <cell r="J278">
            <v>219236.40062678524</v>
          </cell>
          <cell r="K278">
            <v>219236.40062678521</v>
          </cell>
          <cell r="L278">
            <v>219236.40062678524</v>
          </cell>
          <cell r="M278">
            <v>219236.40062678521</v>
          </cell>
        </row>
        <row r="279">
          <cell r="A279" t="str">
            <v>ESS_41_M</v>
          </cell>
          <cell r="B279" t="str">
            <v>LV UG pit and pillar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</row>
        <row r="280">
          <cell r="A280" t="str">
            <v>ESS_41_S</v>
          </cell>
          <cell r="B280" t="str">
            <v>LV UG pit and pillar</v>
          </cell>
          <cell r="C280">
            <v>314978.80376190203</v>
          </cell>
          <cell r="D280">
            <v>316808.07513666502</v>
          </cell>
          <cell r="E280">
            <v>319826.59962452389</v>
          </cell>
          <cell r="F280">
            <v>323228.00888772396</v>
          </cell>
          <cell r="G280">
            <v>326674.76472823153</v>
          </cell>
          <cell r="H280">
            <v>326674.76472823153</v>
          </cell>
          <cell r="I280">
            <v>328854.60094017786</v>
          </cell>
          <cell r="J280">
            <v>328854.60094017786</v>
          </cell>
          <cell r="K280">
            <v>328854.60094017786</v>
          </cell>
          <cell r="L280">
            <v>328854.60094017786</v>
          </cell>
          <cell r="M280">
            <v>328854.60094017786</v>
          </cell>
        </row>
        <row r="281">
          <cell r="A281" t="str">
            <v>ESS_41</v>
          </cell>
          <cell r="B281">
            <v>0</v>
          </cell>
          <cell r="C281">
            <v>524964.67293650343</v>
          </cell>
          <cell r="D281">
            <v>528013.45856110833</v>
          </cell>
          <cell r="E281">
            <v>533044.33270753978</v>
          </cell>
          <cell r="F281">
            <v>538713.34814620658</v>
          </cell>
          <cell r="G281">
            <v>544457.9412137192</v>
          </cell>
          <cell r="H281">
            <v>544457.9412137192</v>
          </cell>
          <cell r="I281">
            <v>548091.00156696304</v>
          </cell>
          <cell r="J281">
            <v>548091.00156696304</v>
          </cell>
          <cell r="K281">
            <v>548091.00156696304</v>
          </cell>
          <cell r="L281">
            <v>548091.00156696304</v>
          </cell>
          <cell r="M281">
            <v>548091.00156696304</v>
          </cell>
        </row>
        <row r="282">
          <cell r="A282" t="str">
            <v>ESS_42_L</v>
          </cell>
          <cell r="B282" t="str">
            <v>High Voltage Cast Pothead Replacement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</row>
        <row r="283">
          <cell r="A283" t="str">
            <v>ESS_42_M</v>
          </cell>
          <cell r="B283" t="str">
            <v>High Voltage Cast Pothead Replacement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A284" t="str">
            <v>ESS_42_S</v>
          </cell>
          <cell r="B284" t="str">
            <v>High Voltage Cast Pothead Replacement</v>
          </cell>
          <cell r="C284">
            <v>573166.87351566064</v>
          </cell>
          <cell r="D284">
            <v>576461.95445648138</v>
          </cell>
          <cell r="E284">
            <v>581936.21790156316</v>
          </cell>
          <cell r="F284">
            <v>588175.84739668784</v>
          </cell>
          <cell r="G284">
            <v>594423.72481292079</v>
          </cell>
          <cell r="H284">
            <v>594423.7248129209</v>
          </cell>
          <cell r="I284">
            <v>594423.7248129209</v>
          </cell>
          <cell r="J284">
            <v>594423.7248129209</v>
          </cell>
          <cell r="K284">
            <v>594423.7248129209</v>
          </cell>
          <cell r="L284">
            <v>594423.7248129209</v>
          </cell>
          <cell r="M284">
            <v>594423.7248129209</v>
          </cell>
        </row>
        <row r="285">
          <cell r="A285" t="str">
            <v>ESS_42</v>
          </cell>
          <cell r="B285">
            <v>0</v>
          </cell>
          <cell r="C285">
            <v>573166.87351566064</v>
          </cell>
          <cell r="D285">
            <v>576461.95445648138</v>
          </cell>
          <cell r="E285">
            <v>581936.21790156316</v>
          </cell>
          <cell r="F285">
            <v>588175.84739668784</v>
          </cell>
          <cell r="G285">
            <v>594423.72481292079</v>
          </cell>
          <cell r="H285">
            <v>594423.7248129209</v>
          </cell>
          <cell r="I285">
            <v>594423.7248129209</v>
          </cell>
          <cell r="J285">
            <v>594423.7248129209</v>
          </cell>
          <cell r="K285">
            <v>594423.7248129209</v>
          </cell>
          <cell r="L285">
            <v>594423.7248129209</v>
          </cell>
          <cell r="M285">
            <v>594423.7248129209</v>
          </cell>
        </row>
        <row r="286">
          <cell r="A286" t="str">
            <v>ESS_43_L</v>
          </cell>
          <cell r="B286" t="str">
            <v>LV UG Cable replacement (CONSAC)</v>
          </cell>
          <cell r="C286">
            <v>1586809.5861767386</v>
          </cell>
          <cell r="D286">
            <v>3191906.9084194908</v>
          </cell>
          <cell r="E286">
            <v>3759281.7436960679</v>
          </cell>
          <cell r="F286">
            <v>3799514.1174364453</v>
          </cell>
          <cell r="G286">
            <v>3839910.2731006253</v>
          </cell>
          <cell r="H286">
            <v>3839910.2731006257</v>
          </cell>
          <cell r="I286">
            <v>3839910.2731006257</v>
          </cell>
          <cell r="J286">
            <v>3839910.2731006248</v>
          </cell>
          <cell r="K286">
            <v>3839910.2731006257</v>
          </cell>
          <cell r="L286">
            <v>3839910.2731006253</v>
          </cell>
          <cell r="M286">
            <v>3839910.2731006257</v>
          </cell>
        </row>
        <row r="287">
          <cell r="A287" t="str">
            <v>ESS_43_M</v>
          </cell>
          <cell r="B287" t="str">
            <v>LV UG Cable replacement (CONSAC)</v>
          </cell>
          <cell r="C287">
            <v>396702.39654418465</v>
          </cell>
          <cell r="D287">
            <v>797976.7271048727</v>
          </cell>
          <cell r="E287">
            <v>939820.43592401699</v>
          </cell>
          <cell r="F287">
            <v>949878.52935911133</v>
          </cell>
          <cell r="G287">
            <v>959977.56827515631</v>
          </cell>
          <cell r="H287">
            <v>959977.56827515643</v>
          </cell>
          <cell r="I287">
            <v>959977.56827515643</v>
          </cell>
          <cell r="J287">
            <v>959977.5682751562</v>
          </cell>
          <cell r="K287">
            <v>959977.56827515643</v>
          </cell>
          <cell r="L287">
            <v>959977.56827515631</v>
          </cell>
          <cell r="M287">
            <v>959977.56827515643</v>
          </cell>
        </row>
        <row r="288">
          <cell r="A288" t="str">
            <v>ESS_43_S</v>
          </cell>
          <cell r="B288" t="str">
            <v>LV UG Cable replacement (CONSAC)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A289" t="str">
            <v>ESS_43</v>
          </cell>
          <cell r="B289">
            <v>0</v>
          </cell>
          <cell r="C289">
            <v>1983511.9827209231</v>
          </cell>
          <cell r="D289">
            <v>3989883.6355243633</v>
          </cell>
          <cell r="E289">
            <v>4699102.1796200853</v>
          </cell>
          <cell r="F289">
            <v>4749392.6467955569</v>
          </cell>
          <cell r="G289">
            <v>4799887.8413757812</v>
          </cell>
          <cell r="H289">
            <v>4799887.8413757822</v>
          </cell>
          <cell r="I289">
            <v>4799887.8413757822</v>
          </cell>
          <cell r="J289">
            <v>4799887.8413757812</v>
          </cell>
          <cell r="K289">
            <v>4799887.8413757822</v>
          </cell>
          <cell r="L289">
            <v>4799887.8413757812</v>
          </cell>
          <cell r="M289">
            <v>4799887.8413757822</v>
          </cell>
        </row>
        <row r="290">
          <cell r="A290" t="str">
            <v>ESS_44_L</v>
          </cell>
          <cell r="B290" t="str">
            <v>LV UG-OH cable terminations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A291" t="str">
            <v>ESS_44_M</v>
          </cell>
          <cell r="B291" t="str">
            <v>LV UG-OH cable terminations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</row>
        <row r="292">
          <cell r="A292" t="str">
            <v>ESS_44_S</v>
          </cell>
          <cell r="B292" t="str">
            <v>LV UG-OH cable terminations</v>
          </cell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</row>
        <row r="293">
          <cell r="A293" t="str">
            <v>ESS_44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</row>
        <row r="294">
          <cell r="A294" t="str">
            <v>ESS_45_L</v>
          </cell>
          <cell r="B294" t="str">
            <v>Pole Top Refurbishment - Subtransmission</v>
          </cell>
          <cell r="C294">
            <v>934649.62249581725</v>
          </cell>
          <cell r="D294">
            <v>1345058.1958976383</v>
          </cell>
          <cell r="E294">
            <v>1357873.8133662299</v>
          </cell>
          <cell r="F294">
            <v>1372315.02798835</v>
          </cell>
          <cell r="G294">
            <v>1386948.7685914987</v>
          </cell>
          <cell r="H294">
            <v>1386948.7685914987</v>
          </cell>
          <cell r="I294">
            <v>1386948.7685914985</v>
          </cell>
          <cell r="J294">
            <v>1386948.7685914987</v>
          </cell>
          <cell r="K294">
            <v>1386948.7685914987</v>
          </cell>
          <cell r="L294">
            <v>1386948.7685914985</v>
          </cell>
          <cell r="M294">
            <v>1386949.0925101487</v>
          </cell>
        </row>
        <row r="295">
          <cell r="A295" t="str">
            <v>ESS_45_M</v>
          </cell>
          <cell r="B295" t="str">
            <v>Pole Top Refurbishment - Subtransmission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</row>
        <row r="296">
          <cell r="A296" t="str">
            <v>ESS_45_S</v>
          </cell>
          <cell r="B296" t="str">
            <v>Pole Top Refurbishment - Subtransmission</v>
          </cell>
          <cell r="C296">
            <v>1401974.4337437258</v>
          </cell>
          <cell r="D296">
            <v>2017587.2938464573</v>
          </cell>
          <cell r="E296">
            <v>2036810.7200493445</v>
          </cell>
          <cell r="F296">
            <v>2058472.5419825253</v>
          </cell>
          <cell r="G296">
            <v>2080423.1528872477</v>
          </cell>
          <cell r="H296">
            <v>2080423.1528872477</v>
          </cell>
          <cell r="I296">
            <v>2080423.1528872477</v>
          </cell>
          <cell r="J296">
            <v>2080423.1528872477</v>
          </cell>
          <cell r="K296">
            <v>2080423.152887248</v>
          </cell>
          <cell r="L296">
            <v>2080423.152887248</v>
          </cell>
          <cell r="M296">
            <v>2080423.6387652226</v>
          </cell>
        </row>
        <row r="297">
          <cell r="A297" t="str">
            <v>ESS_45</v>
          </cell>
          <cell r="B297">
            <v>0</v>
          </cell>
          <cell r="C297">
            <v>2336624.056239543</v>
          </cell>
          <cell r="D297">
            <v>3362645.4897440956</v>
          </cell>
          <cell r="E297">
            <v>3394684.5334155746</v>
          </cell>
          <cell r="F297">
            <v>3430787.569970875</v>
          </cell>
          <cell r="G297">
            <v>3467371.9214787465</v>
          </cell>
          <cell r="H297">
            <v>3467371.9214787465</v>
          </cell>
          <cell r="I297">
            <v>3467371.9214787465</v>
          </cell>
          <cell r="J297">
            <v>3467371.9214787465</v>
          </cell>
          <cell r="K297">
            <v>3467371.9214787465</v>
          </cell>
          <cell r="L297">
            <v>3467371.9214787465</v>
          </cell>
          <cell r="M297">
            <v>3467372.7312753713</v>
          </cell>
        </row>
        <row r="298">
          <cell r="A298" t="str">
            <v>ESS_46_L</v>
          </cell>
          <cell r="B298" t="str">
            <v>Pole Replacement and Reinforcement - Subtransmission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</row>
        <row r="299">
          <cell r="A299" t="str">
            <v>ESS_46_M</v>
          </cell>
          <cell r="B299" t="str">
            <v>Pole Replacement and Reinforcement - Subtransmission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</row>
        <row r="300">
          <cell r="A300" t="str">
            <v>ESS_46_S</v>
          </cell>
          <cell r="B300" t="str">
            <v>Pole Replacement and Reinforcement - Subtransmission</v>
          </cell>
          <cell r="C300">
            <v>4712423.36486704</v>
          </cell>
          <cell r="D300">
            <v>5010321.4497021204</v>
          </cell>
          <cell r="E300">
            <v>5337531.5738297449</v>
          </cell>
          <cell r="F300">
            <v>5683759.4715301683</v>
          </cell>
          <cell r="G300">
            <v>6042235.5879544308</v>
          </cell>
          <cell r="H300">
            <v>6338304.9511551633</v>
          </cell>
          <cell r="I300">
            <v>6453978.2520572953</v>
          </cell>
          <cell r="J300">
            <v>6571742.6506282631</v>
          </cell>
          <cell r="K300">
            <v>6691635.730251031</v>
          </cell>
          <cell r="L300">
            <v>6813695.074308564</v>
          </cell>
          <cell r="M300">
            <v>6937980.8162136041</v>
          </cell>
        </row>
        <row r="301">
          <cell r="A301" t="str">
            <v>ESS_46</v>
          </cell>
          <cell r="B301">
            <v>0</v>
          </cell>
          <cell r="C301">
            <v>4712423.36486704</v>
          </cell>
          <cell r="D301">
            <v>5010321.4497021204</v>
          </cell>
          <cell r="E301">
            <v>5337531.5738297449</v>
          </cell>
          <cell r="F301">
            <v>5683759.4715301683</v>
          </cell>
          <cell r="G301">
            <v>6042235.5879544308</v>
          </cell>
          <cell r="H301">
            <v>6338304.9511551633</v>
          </cell>
          <cell r="I301">
            <v>6453978.2520572953</v>
          </cell>
          <cell r="J301">
            <v>6571742.6506282631</v>
          </cell>
          <cell r="K301">
            <v>6691635.730251031</v>
          </cell>
          <cell r="L301">
            <v>6813695.074308564</v>
          </cell>
          <cell r="M301">
            <v>6937980.8162136041</v>
          </cell>
        </row>
        <row r="302">
          <cell r="A302" t="str">
            <v>ESS_47_L</v>
          </cell>
          <cell r="B302" t="str">
            <v>New/refurbished Zone Substation - Comms</v>
          </cell>
          <cell r="C302">
            <v>99049.938289906306</v>
          </cell>
          <cell r="D302">
            <v>43322.613190665768</v>
          </cell>
          <cell r="E302">
            <v>0</v>
          </cell>
          <cell r="F302">
            <v>0</v>
          </cell>
          <cell r="G302">
            <v>44672.34140421974</v>
          </cell>
          <cell r="H302">
            <v>0</v>
          </cell>
          <cell r="I302">
            <v>0</v>
          </cell>
          <cell r="J302">
            <v>45935.245845612139</v>
          </cell>
          <cell r="K302">
            <v>0</v>
          </cell>
          <cell r="L302">
            <v>45935.245845612146</v>
          </cell>
          <cell r="M302">
            <v>45935.245845612146</v>
          </cell>
        </row>
        <row r="303">
          <cell r="A303" t="str">
            <v>ESS_47_M</v>
          </cell>
          <cell r="B303" t="str">
            <v>New/refurbished Zone Substation - Comms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ESS_47_S</v>
          </cell>
          <cell r="B304" t="str">
            <v>New/refurbished Zone Substation - Comms</v>
          </cell>
          <cell r="C304">
            <v>148574.90743485946</v>
          </cell>
          <cell r="D304">
            <v>64983.919785998645</v>
          </cell>
          <cell r="E304">
            <v>0</v>
          </cell>
          <cell r="F304">
            <v>0</v>
          </cell>
          <cell r="G304">
            <v>67008.512106329596</v>
          </cell>
          <cell r="H304">
            <v>0</v>
          </cell>
          <cell r="I304">
            <v>0</v>
          </cell>
          <cell r="J304">
            <v>68902.868768418208</v>
          </cell>
          <cell r="K304">
            <v>0</v>
          </cell>
          <cell r="L304">
            <v>68902.868768418208</v>
          </cell>
          <cell r="M304">
            <v>68902.868768418222</v>
          </cell>
        </row>
        <row r="305">
          <cell r="A305" t="str">
            <v>ESS_47</v>
          </cell>
          <cell r="B305">
            <v>0</v>
          </cell>
          <cell r="C305">
            <v>247624.84572476576</v>
          </cell>
          <cell r="D305">
            <v>108306.53297666441</v>
          </cell>
          <cell r="E305">
            <v>0</v>
          </cell>
          <cell r="F305">
            <v>0</v>
          </cell>
          <cell r="G305">
            <v>111680.85351054934</v>
          </cell>
          <cell r="H305">
            <v>0</v>
          </cell>
          <cell r="I305">
            <v>0</v>
          </cell>
          <cell r="J305">
            <v>114838.11461403035</v>
          </cell>
          <cell r="K305">
            <v>0</v>
          </cell>
          <cell r="L305">
            <v>114838.11461403035</v>
          </cell>
          <cell r="M305">
            <v>114838.11461403038</v>
          </cell>
        </row>
        <row r="306">
          <cell r="A306" t="str">
            <v>ESS_48_L</v>
          </cell>
          <cell r="B306" t="str">
            <v>RF Infrastructure Refurbishment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</row>
        <row r="307">
          <cell r="A307" t="str">
            <v>ESS_48_M</v>
          </cell>
          <cell r="B307" t="str">
            <v>RF Infrastructure Refurbishment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</row>
        <row r="308">
          <cell r="A308" t="str">
            <v>ESS_48_S</v>
          </cell>
          <cell r="B308" t="str">
            <v>RF Infrastructure Refurbishment</v>
          </cell>
          <cell r="C308">
            <v>1425061.8616498124</v>
          </cell>
          <cell r="D308">
            <v>1628969.5664187216</v>
          </cell>
          <cell r="E308">
            <v>548150.21133164538</v>
          </cell>
          <cell r="F308">
            <v>553979.88031051529</v>
          </cell>
          <cell r="G308">
            <v>559887.26870347839</v>
          </cell>
          <cell r="H308">
            <v>574190.57307015173</v>
          </cell>
          <cell r="I308">
            <v>574190.57307015185</v>
          </cell>
          <cell r="J308">
            <v>574190.57307015173</v>
          </cell>
          <cell r="K308">
            <v>574190.57307015173</v>
          </cell>
          <cell r="L308">
            <v>574190.57307015173</v>
          </cell>
          <cell r="M308">
            <v>574190.57307015173</v>
          </cell>
        </row>
        <row r="309">
          <cell r="A309" t="str">
            <v>ESS_48</v>
          </cell>
          <cell r="B309">
            <v>0</v>
          </cell>
          <cell r="C309">
            <v>1425061.8616498124</v>
          </cell>
          <cell r="D309">
            <v>1628969.5664187216</v>
          </cell>
          <cell r="E309">
            <v>548150.21133164538</v>
          </cell>
          <cell r="F309">
            <v>553979.88031051529</v>
          </cell>
          <cell r="G309">
            <v>559887.26870347839</v>
          </cell>
          <cell r="H309">
            <v>574190.57307015173</v>
          </cell>
          <cell r="I309">
            <v>574190.57307015185</v>
          </cell>
          <cell r="J309">
            <v>574190.57307015173</v>
          </cell>
          <cell r="K309">
            <v>574190.57307015173</v>
          </cell>
          <cell r="L309">
            <v>574190.57307015173</v>
          </cell>
          <cell r="M309">
            <v>574190.57307015173</v>
          </cell>
        </row>
        <row r="310">
          <cell r="A310" t="str">
            <v>ESS_49_L</v>
          </cell>
          <cell r="B310" t="str">
            <v>RF Linking replacement</v>
          </cell>
          <cell r="C310">
            <v>256766.97786643286</v>
          </cell>
          <cell r="D310">
            <v>250328.51361309225</v>
          </cell>
          <cell r="E310">
            <v>252707.53444738328</v>
          </cell>
          <cell r="F310">
            <v>255412.04679166284</v>
          </cell>
          <cell r="G310">
            <v>258127.56885881559</v>
          </cell>
          <cell r="H310">
            <v>260995.71503188717</v>
          </cell>
          <cell r="I310">
            <v>260995.71503188717</v>
          </cell>
          <cell r="J310">
            <v>260995.7150318872</v>
          </cell>
          <cell r="K310">
            <v>260995.71503188714</v>
          </cell>
          <cell r="L310">
            <v>260995.71503188717</v>
          </cell>
          <cell r="M310">
            <v>260995.71503188714</v>
          </cell>
        </row>
        <row r="311">
          <cell r="A311" t="str">
            <v>ESS_49_M</v>
          </cell>
          <cell r="B311" t="str">
            <v>RF Linking replacement</v>
          </cell>
          <cell r="C311">
            <v>320958.72233304108</v>
          </cell>
          <cell r="D311">
            <v>312910.64201636531</v>
          </cell>
          <cell r="E311">
            <v>315884.41805922909</v>
          </cell>
          <cell r="F311">
            <v>319265.05848957854</v>
          </cell>
          <cell r="G311">
            <v>322659.46107351943</v>
          </cell>
          <cell r="H311">
            <v>326244.64378985896</v>
          </cell>
          <cell r="I311">
            <v>326244.64378985896</v>
          </cell>
          <cell r="J311">
            <v>326244.64378985902</v>
          </cell>
          <cell r="K311">
            <v>326244.64378985896</v>
          </cell>
          <cell r="L311">
            <v>326244.64378985896</v>
          </cell>
          <cell r="M311">
            <v>326244.64378985896</v>
          </cell>
        </row>
        <row r="312">
          <cell r="A312" t="str">
            <v>ESS_49_S</v>
          </cell>
          <cell r="B312" t="str">
            <v>RF Linking replacement</v>
          </cell>
          <cell r="C312">
            <v>706109.18913269043</v>
          </cell>
          <cell r="D312">
            <v>688403.41243600368</v>
          </cell>
          <cell r="E312">
            <v>694945.71973030409</v>
          </cell>
          <cell r="F312">
            <v>702383.12867707293</v>
          </cell>
          <cell r="G312">
            <v>709850.81436174281</v>
          </cell>
          <cell r="H312">
            <v>717738.21633768978</v>
          </cell>
          <cell r="I312">
            <v>717738.21633768966</v>
          </cell>
          <cell r="J312">
            <v>717738.21633768966</v>
          </cell>
          <cell r="K312">
            <v>717738.21633768966</v>
          </cell>
          <cell r="L312">
            <v>717738.21633768966</v>
          </cell>
          <cell r="M312">
            <v>717738.21633768966</v>
          </cell>
        </row>
        <row r="313">
          <cell r="A313" t="str">
            <v>ESS_49</v>
          </cell>
          <cell r="B313">
            <v>0</v>
          </cell>
          <cell r="C313">
            <v>1283834.8893321643</v>
          </cell>
          <cell r="D313">
            <v>1251642.5680654612</v>
          </cell>
          <cell r="E313">
            <v>1263537.6722369166</v>
          </cell>
          <cell r="F313">
            <v>1277060.2339583142</v>
          </cell>
          <cell r="G313">
            <v>1290637.8442940777</v>
          </cell>
          <cell r="H313">
            <v>1304978.5751594361</v>
          </cell>
          <cell r="I313">
            <v>1304978.5751594359</v>
          </cell>
          <cell r="J313">
            <v>1304978.5751594359</v>
          </cell>
          <cell r="K313">
            <v>1304978.5751594356</v>
          </cell>
          <cell r="L313">
            <v>1304978.5751594359</v>
          </cell>
          <cell r="M313">
            <v>1304978.5751594356</v>
          </cell>
        </row>
        <row r="314">
          <cell r="A314" t="str">
            <v>ESS_5_L</v>
          </cell>
          <cell r="B314" t="str">
            <v>Distribution Feeder Voltage Profile - NT</v>
          </cell>
          <cell r="C314">
            <v>0</v>
          </cell>
          <cell r="D314">
            <v>0</v>
          </cell>
          <cell r="E314">
            <v>1063223.3047016368</v>
          </cell>
          <cell r="F314">
            <v>1074602.073527988</v>
          </cell>
          <cell r="G314">
            <v>1086027.1640393895</v>
          </cell>
          <cell r="H314">
            <v>1127501.4889377528</v>
          </cell>
          <cell r="I314">
            <v>1127501.4889377526</v>
          </cell>
          <cell r="J314">
            <v>1127501.4889377526</v>
          </cell>
          <cell r="K314">
            <v>1127501.4889377526</v>
          </cell>
          <cell r="L314">
            <v>1127501.4889377526</v>
          </cell>
          <cell r="M314">
            <v>1127501.4889377526</v>
          </cell>
        </row>
        <row r="315">
          <cell r="A315" t="str">
            <v>ESS_5_M</v>
          </cell>
          <cell r="B315" t="str">
            <v>Distribution Feeder Voltage Profile - NT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A316" t="str">
            <v>ESS_5_S</v>
          </cell>
          <cell r="B316" t="str">
            <v>Distribution Feeder Voltage Profile - NT</v>
          </cell>
          <cell r="C316">
            <v>0</v>
          </cell>
          <cell r="D316">
            <v>0</v>
          </cell>
          <cell r="E316">
            <v>708815.53646775789</v>
          </cell>
          <cell r="F316">
            <v>716401.38235199207</v>
          </cell>
          <cell r="G316">
            <v>724018.10935959301</v>
          </cell>
          <cell r="H316">
            <v>751667.65929183504</v>
          </cell>
          <cell r="I316">
            <v>751667.65929183504</v>
          </cell>
          <cell r="J316">
            <v>751667.65929183515</v>
          </cell>
          <cell r="K316">
            <v>751667.65929183504</v>
          </cell>
          <cell r="L316">
            <v>751667.65929183504</v>
          </cell>
          <cell r="M316">
            <v>751667.65929183504</v>
          </cell>
        </row>
        <row r="317">
          <cell r="A317" t="str">
            <v>ESS_5</v>
          </cell>
          <cell r="B317">
            <v>0</v>
          </cell>
          <cell r="C317">
            <v>0</v>
          </cell>
          <cell r="D317">
            <v>0</v>
          </cell>
          <cell r="E317">
            <v>1772038.8411693946</v>
          </cell>
          <cell r="F317">
            <v>1791003.4558799802</v>
          </cell>
          <cell r="G317">
            <v>1810045.2733989824</v>
          </cell>
          <cell r="H317">
            <v>1879169.1482295878</v>
          </cell>
          <cell r="I317">
            <v>1879169.1482295876</v>
          </cell>
          <cell r="J317">
            <v>1879169.1482295878</v>
          </cell>
          <cell r="K317">
            <v>1879169.1482295876</v>
          </cell>
          <cell r="L317">
            <v>1879169.1482295876</v>
          </cell>
          <cell r="M317">
            <v>1879169.1482295876</v>
          </cell>
        </row>
        <row r="318">
          <cell r="A318" t="str">
            <v>ESS_50_L</v>
          </cell>
          <cell r="B318" t="str">
            <v>Telecomms into Brownfields zone subs</v>
          </cell>
          <cell r="C318">
            <v>278483.33056435286</v>
          </cell>
          <cell r="D318">
            <v>234781.2437071442</v>
          </cell>
          <cell r="E318">
            <v>237012.5095754854</v>
          </cell>
          <cell r="F318">
            <v>239549.05151417234</v>
          </cell>
          <cell r="G318">
            <v>242095.91946435469</v>
          </cell>
          <cell r="H318">
            <v>250555.88643061166</v>
          </cell>
          <cell r="I318">
            <v>250555.88643061172</v>
          </cell>
          <cell r="J318">
            <v>250555.88643061169</v>
          </cell>
          <cell r="K318">
            <v>250555.88643061169</v>
          </cell>
          <cell r="L318">
            <v>250555.88643061172</v>
          </cell>
          <cell r="M318">
            <v>250555.88643061172</v>
          </cell>
        </row>
        <row r="319">
          <cell r="A319" t="str">
            <v>ESS_50_M</v>
          </cell>
          <cell r="B319" t="str">
            <v>Telecomms into Brownfields zone subs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</row>
        <row r="320">
          <cell r="A320" t="str">
            <v>ESS_50_S</v>
          </cell>
          <cell r="B320" t="str">
            <v>Telecomms into Brownfields zone subs</v>
          </cell>
          <cell r="C320">
            <v>417724.99584652926</v>
          </cell>
          <cell r="D320">
            <v>352171.86556071625</v>
          </cell>
          <cell r="E320">
            <v>355518.76436322811</v>
          </cell>
          <cell r="F320">
            <v>359323.57727125857</v>
          </cell>
          <cell r="G320">
            <v>363143.87919653195</v>
          </cell>
          <cell r="H320">
            <v>375833.82964591752</v>
          </cell>
          <cell r="I320">
            <v>375833.82964591752</v>
          </cell>
          <cell r="J320">
            <v>375833.82964591758</v>
          </cell>
          <cell r="K320">
            <v>375833.82964591752</v>
          </cell>
          <cell r="L320">
            <v>375833.82964591752</v>
          </cell>
          <cell r="M320">
            <v>375833.82964591752</v>
          </cell>
        </row>
        <row r="321">
          <cell r="A321" t="str">
            <v>ESS_50</v>
          </cell>
          <cell r="B321">
            <v>0</v>
          </cell>
          <cell r="C321">
            <v>696208.32641088217</v>
          </cell>
          <cell r="D321">
            <v>586953.10926786042</v>
          </cell>
          <cell r="E321">
            <v>592531.27393871348</v>
          </cell>
          <cell r="F321">
            <v>598872.62878543092</v>
          </cell>
          <cell r="G321">
            <v>605239.79866088671</v>
          </cell>
          <cell r="H321">
            <v>626389.71607652912</v>
          </cell>
          <cell r="I321">
            <v>626389.71607652924</v>
          </cell>
          <cell r="J321">
            <v>626389.71607652924</v>
          </cell>
          <cell r="K321">
            <v>626389.71607652924</v>
          </cell>
          <cell r="L321">
            <v>626389.71607652924</v>
          </cell>
          <cell r="M321">
            <v>626389.71607652924</v>
          </cell>
        </row>
        <row r="322">
          <cell r="A322" t="str">
            <v>ESS_500</v>
          </cell>
          <cell r="B322" t="str">
            <v>Capitalised Overheads Program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A323" t="str">
            <v>ESS_5000</v>
          </cell>
          <cell r="B323" t="str">
            <v>Subtransmission Planning Network - long term expenditure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31319485.803826466</v>
          </cell>
          <cell r="I323">
            <v>31319485.803826462</v>
          </cell>
          <cell r="J323">
            <v>31319485.803826466</v>
          </cell>
          <cell r="K323">
            <v>31319485.803826459</v>
          </cell>
          <cell r="L323">
            <v>31319485.803826459</v>
          </cell>
          <cell r="M323">
            <v>31319485.803826459</v>
          </cell>
        </row>
        <row r="324">
          <cell r="A324" t="str">
            <v>ESS_51_L</v>
          </cell>
          <cell r="B324" t="str">
            <v>Technology pole top devices/modem (linked with ESS_25)</v>
          </cell>
          <cell r="C324">
            <v>0</v>
          </cell>
          <cell r="D324">
            <v>0</v>
          </cell>
          <cell r="E324">
            <v>482014.66849319439</v>
          </cell>
          <cell r="F324">
            <v>487173.25877827103</v>
          </cell>
          <cell r="G324">
            <v>492352.84915236378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</row>
        <row r="325">
          <cell r="A325" t="str">
            <v>ESS_51_M</v>
          </cell>
          <cell r="B325" t="str">
            <v>Technology pole top devices/modem (linked with ESS_25)</v>
          </cell>
          <cell r="C325">
            <v>0</v>
          </cell>
          <cell r="D325">
            <v>0</v>
          </cell>
          <cell r="E325">
            <v>482014.66849319439</v>
          </cell>
          <cell r="F325">
            <v>487173.25877827103</v>
          </cell>
          <cell r="G325">
            <v>492352.84915236378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</row>
        <row r="326">
          <cell r="A326" t="str">
            <v>ESS_51_S</v>
          </cell>
          <cell r="B326" t="str">
            <v>Technology pole top devices/modem (linked with ESS_25)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A327" t="str">
            <v>ESS_51</v>
          </cell>
          <cell r="B327">
            <v>0</v>
          </cell>
          <cell r="C327">
            <v>0</v>
          </cell>
          <cell r="D327">
            <v>0</v>
          </cell>
          <cell r="E327">
            <v>964029.33698638878</v>
          </cell>
          <cell r="F327">
            <v>974346.51755654206</v>
          </cell>
          <cell r="G327">
            <v>984705.69830472756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A328" t="str">
            <v>ESS_52_L</v>
          </cell>
          <cell r="B328" t="str">
            <v>Low Voltage Feeder end point monitoring devices/modem</v>
          </cell>
          <cell r="C328">
            <v>0</v>
          </cell>
          <cell r="D328">
            <v>0</v>
          </cell>
          <cell r="E328">
            <v>244419.15047318797</v>
          </cell>
          <cell r="F328">
            <v>247034.95937399016</v>
          </cell>
          <cell r="G328">
            <v>249661.41694761565</v>
          </cell>
          <cell r="H328">
            <v>250555.88643061166</v>
          </cell>
          <cell r="I328">
            <v>250555.88643061172</v>
          </cell>
          <cell r="J328">
            <v>250555.88643061169</v>
          </cell>
          <cell r="K328">
            <v>250555.88643061169</v>
          </cell>
          <cell r="L328">
            <v>250555.88643061172</v>
          </cell>
          <cell r="M328">
            <v>250555.88643061172</v>
          </cell>
        </row>
        <row r="329">
          <cell r="A329" t="str">
            <v>ESS_52_M</v>
          </cell>
          <cell r="B329" t="str">
            <v>Low Voltage Feeder end point monitoring devices/modem</v>
          </cell>
          <cell r="C329">
            <v>0</v>
          </cell>
          <cell r="D329">
            <v>0</v>
          </cell>
          <cell r="E329">
            <v>244419.15047318797</v>
          </cell>
          <cell r="F329">
            <v>247034.95937399016</v>
          </cell>
          <cell r="G329">
            <v>249661.41694761565</v>
          </cell>
          <cell r="H329">
            <v>250555.88643061166</v>
          </cell>
          <cell r="I329">
            <v>250555.88643061172</v>
          </cell>
          <cell r="J329">
            <v>250555.88643061169</v>
          </cell>
          <cell r="K329">
            <v>250555.88643061169</v>
          </cell>
          <cell r="L329">
            <v>250555.88643061172</v>
          </cell>
          <cell r="M329">
            <v>250555.88643061172</v>
          </cell>
        </row>
        <row r="330">
          <cell r="A330" t="str">
            <v>ESS_52_S</v>
          </cell>
          <cell r="B330" t="str">
            <v>Low Voltage Feeder end point monitoring devices/modem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</row>
        <row r="331">
          <cell r="A331" t="str">
            <v>ESS_52</v>
          </cell>
          <cell r="B331">
            <v>0</v>
          </cell>
          <cell r="C331">
            <v>0</v>
          </cell>
          <cell r="D331">
            <v>0</v>
          </cell>
          <cell r="E331">
            <v>488838.30094637594</v>
          </cell>
          <cell r="F331">
            <v>494069.91874798032</v>
          </cell>
          <cell r="G331">
            <v>499322.83389523131</v>
          </cell>
          <cell r="H331">
            <v>501111.77286122332</v>
          </cell>
          <cell r="I331">
            <v>501111.77286122344</v>
          </cell>
          <cell r="J331">
            <v>501111.77286122338</v>
          </cell>
          <cell r="K331">
            <v>501111.77286122338</v>
          </cell>
          <cell r="L331">
            <v>501111.77286122344</v>
          </cell>
          <cell r="M331">
            <v>501111.77286122344</v>
          </cell>
        </row>
        <row r="332">
          <cell r="A332" t="str">
            <v>ESS_53_L</v>
          </cell>
          <cell r="B332" t="str">
            <v>New  FI Plant - Growth</v>
          </cell>
          <cell r="C332">
            <v>479203.77055621747</v>
          </cell>
          <cell r="D332">
            <v>182450.4107512263</v>
          </cell>
          <cell r="E332">
            <v>0</v>
          </cell>
          <cell r="F332">
            <v>0</v>
          </cell>
          <cell r="G332">
            <v>90065.446233020615</v>
          </cell>
          <cell r="H332">
            <v>90065.654122635795</v>
          </cell>
          <cell r="I332">
            <v>0</v>
          </cell>
          <cell r="J332">
            <v>167037.25762040779</v>
          </cell>
          <cell r="K332">
            <v>0</v>
          </cell>
          <cell r="L332">
            <v>167037.25762040782</v>
          </cell>
          <cell r="M332">
            <v>0</v>
          </cell>
        </row>
        <row r="333">
          <cell r="A333" t="str">
            <v>ESS_53_M</v>
          </cell>
          <cell r="B333" t="str">
            <v>New  FI Plant - Growth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</row>
        <row r="334">
          <cell r="A334" t="str">
            <v>ESS_53_S</v>
          </cell>
          <cell r="B334" t="str">
            <v>New  FI Plant - Growth</v>
          </cell>
          <cell r="C334">
            <v>718805.65583432605</v>
          </cell>
          <cell r="D334">
            <v>273675.61612683942</v>
          </cell>
          <cell r="E334">
            <v>0</v>
          </cell>
          <cell r="F334">
            <v>0</v>
          </cell>
          <cell r="G334">
            <v>135098.16934953089</v>
          </cell>
          <cell r="H334">
            <v>135098.48118395364</v>
          </cell>
          <cell r="I334">
            <v>0</v>
          </cell>
          <cell r="J334">
            <v>250555.88643061169</v>
          </cell>
          <cell r="K334">
            <v>0</v>
          </cell>
          <cell r="L334">
            <v>250555.88643061172</v>
          </cell>
          <cell r="M334">
            <v>0</v>
          </cell>
        </row>
        <row r="335">
          <cell r="A335" t="str">
            <v>ESS_53</v>
          </cell>
          <cell r="B335">
            <v>0</v>
          </cell>
          <cell r="C335">
            <v>1198009.4263905436</v>
          </cell>
          <cell r="D335">
            <v>456126.02687806572</v>
          </cell>
          <cell r="E335">
            <v>0</v>
          </cell>
          <cell r="F335">
            <v>0</v>
          </cell>
          <cell r="G335">
            <v>225163.61558255152</v>
          </cell>
          <cell r="H335">
            <v>225164.13530658942</v>
          </cell>
          <cell r="I335">
            <v>0</v>
          </cell>
          <cell r="J335">
            <v>417593.14405101945</v>
          </cell>
          <cell r="K335">
            <v>0</v>
          </cell>
          <cell r="L335">
            <v>417593.14405101957</v>
          </cell>
          <cell r="M335">
            <v>0</v>
          </cell>
        </row>
        <row r="336">
          <cell r="A336" t="str">
            <v>ESS_54_L</v>
          </cell>
          <cell r="B336" t="str">
            <v>Controllable load - DM program</v>
          </cell>
          <cell r="C336">
            <v>0</v>
          </cell>
          <cell r="D336">
            <v>156870.20598189282</v>
          </cell>
          <cell r="E336">
            <v>475083.11065495253</v>
          </cell>
          <cell r="F336">
            <v>480167.51858909067</v>
          </cell>
          <cell r="G336">
            <v>485272.6242434865</v>
          </cell>
          <cell r="H336">
            <v>485257.4435702046</v>
          </cell>
          <cell r="I336">
            <v>501111.77286122344</v>
          </cell>
          <cell r="J336">
            <v>501111.77286122338</v>
          </cell>
          <cell r="K336">
            <v>501111.77286122338</v>
          </cell>
          <cell r="L336">
            <v>501111.77286122344</v>
          </cell>
          <cell r="M336">
            <v>501111.77286122344</v>
          </cell>
        </row>
        <row r="337">
          <cell r="A337" t="str">
            <v>ESS_54_M</v>
          </cell>
          <cell r="B337" t="str">
            <v>Controllable load - DM program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</row>
        <row r="338">
          <cell r="A338" t="str">
            <v>ESS_54_S</v>
          </cell>
          <cell r="B338" t="str">
            <v>Controllable load - DM program</v>
          </cell>
          <cell r="C338">
            <v>0</v>
          </cell>
          <cell r="D338">
            <v>235305.30897283918</v>
          </cell>
          <cell r="E338">
            <v>712624.66598242871</v>
          </cell>
          <cell r="F338">
            <v>720251.27788363595</v>
          </cell>
          <cell r="G338">
            <v>727908.93636522943</v>
          </cell>
          <cell r="H338">
            <v>727886.16535530693</v>
          </cell>
          <cell r="I338">
            <v>751667.65929183504</v>
          </cell>
          <cell r="J338">
            <v>751667.65929183515</v>
          </cell>
          <cell r="K338">
            <v>751667.65929183504</v>
          </cell>
          <cell r="L338">
            <v>751667.65929183504</v>
          </cell>
          <cell r="M338">
            <v>751667.65929183504</v>
          </cell>
        </row>
        <row r="339">
          <cell r="A339" t="str">
            <v>ESS_54</v>
          </cell>
          <cell r="B339">
            <v>0</v>
          </cell>
          <cell r="C339">
            <v>0</v>
          </cell>
          <cell r="D339">
            <v>392175.51495473203</v>
          </cell>
          <cell r="E339">
            <v>1187707.7766373812</v>
          </cell>
          <cell r="F339">
            <v>1200418.7964727266</v>
          </cell>
          <cell r="G339">
            <v>1213181.560608716</v>
          </cell>
          <cell r="H339">
            <v>1213143.6089255116</v>
          </cell>
          <cell r="I339">
            <v>1252779.4321530585</v>
          </cell>
          <cell r="J339">
            <v>1252779.4321530585</v>
          </cell>
          <cell r="K339">
            <v>1252779.4321530585</v>
          </cell>
          <cell r="L339">
            <v>1252779.4321530585</v>
          </cell>
          <cell r="M339">
            <v>1252779.4321530585</v>
          </cell>
        </row>
        <row r="340">
          <cell r="A340" t="str">
            <v>ESS_55_L</v>
          </cell>
          <cell r="B340" t="str">
            <v>Replacement FI Plants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</row>
        <row r="341">
          <cell r="A341" t="str">
            <v>ESS_55_M</v>
          </cell>
          <cell r="B341" t="str">
            <v>Replacement FI Plants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</row>
        <row r="342">
          <cell r="A342" t="str">
            <v>ESS_55_S</v>
          </cell>
          <cell r="B342" t="str">
            <v>Replacement FI Plants</v>
          </cell>
          <cell r="C342">
            <v>532100.96933902521</v>
          </cell>
          <cell r="D342">
            <v>513233.6831814535</v>
          </cell>
          <cell r="E342">
            <v>529045.78029093728</v>
          </cell>
          <cell r="F342">
            <v>534707.70427270606</v>
          </cell>
          <cell r="G342">
            <v>540392.67739812355</v>
          </cell>
          <cell r="H342">
            <v>540392.67195638246</v>
          </cell>
          <cell r="I342">
            <v>542871.08726632537</v>
          </cell>
          <cell r="J342">
            <v>542871.08726632525</v>
          </cell>
          <cell r="K342">
            <v>542871.08726632537</v>
          </cell>
          <cell r="L342">
            <v>542871.08726632525</v>
          </cell>
          <cell r="M342">
            <v>542871.08726632537</v>
          </cell>
        </row>
        <row r="343">
          <cell r="A343" t="str">
            <v>ESS_55</v>
          </cell>
          <cell r="B343">
            <v>0</v>
          </cell>
          <cell r="C343">
            <v>532100.96933902521</v>
          </cell>
          <cell r="D343">
            <v>513233.6831814535</v>
          </cell>
          <cell r="E343">
            <v>529045.78029093728</v>
          </cell>
          <cell r="F343">
            <v>534707.70427270606</v>
          </cell>
          <cell r="G343">
            <v>540392.67739812355</v>
          </cell>
          <cell r="H343">
            <v>540392.67195638246</v>
          </cell>
          <cell r="I343">
            <v>542871.08726632537</v>
          </cell>
          <cell r="J343">
            <v>542871.08726632525</v>
          </cell>
          <cell r="K343">
            <v>542871.08726632537</v>
          </cell>
          <cell r="L343">
            <v>542871.08726632525</v>
          </cell>
          <cell r="M343">
            <v>542871.08726632537</v>
          </cell>
        </row>
        <row r="344">
          <cell r="A344" t="str">
            <v>ESS_56_L</v>
          </cell>
          <cell r="B344" t="str">
            <v>Load Control Relay replacement</v>
          </cell>
          <cell r="C344">
            <v>1090456.6186237049</v>
          </cell>
          <cell r="D344">
            <v>1096789.5561231347</v>
          </cell>
          <cell r="E344">
            <v>1107239.6879001018</v>
          </cell>
          <cell r="F344">
            <v>1119015.3667693003</v>
          </cell>
          <cell r="G344">
            <v>1130948.0354891373</v>
          </cell>
          <cell r="H344">
            <v>1409456.7258609906</v>
          </cell>
          <cell r="I344">
            <v>1409376.8611721906</v>
          </cell>
          <cell r="J344">
            <v>1409376.8611721906</v>
          </cell>
          <cell r="K344">
            <v>1409376.8611721909</v>
          </cell>
          <cell r="L344">
            <v>1409376.8611721906</v>
          </cell>
          <cell r="M344">
            <v>1409376.8611721909</v>
          </cell>
        </row>
        <row r="345">
          <cell r="A345" t="str">
            <v>ESS_56_M</v>
          </cell>
          <cell r="B345" t="str">
            <v>Load Control Relay replacement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</row>
        <row r="346">
          <cell r="A346" t="str">
            <v>ESS_56_S</v>
          </cell>
          <cell r="B346" t="str">
            <v>Load Control Relay replacement</v>
          </cell>
          <cell r="C346">
            <v>1332780.3116511949</v>
          </cell>
          <cell r="D346">
            <v>1340520.5685949421</v>
          </cell>
          <cell r="E346">
            <v>1353292.9518779023</v>
          </cell>
          <cell r="F346">
            <v>1367685.4482735894</v>
          </cell>
          <cell r="G346">
            <v>1382269.8211533898</v>
          </cell>
          <cell r="H346">
            <v>1722669.3316078777</v>
          </cell>
          <cell r="I346">
            <v>1722571.7192104554</v>
          </cell>
          <cell r="J346">
            <v>1722571.7192104554</v>
          </cell>
          <cell r="K346">
            <v>1722571.7192104557</v>
          </cell>
          <cell r="L346">
            <v>1722571.7192104557</v>
          </cell>
          <cell r="M346">
            <v>1722571.7192104557</v>
          </cell>
        </row>
        <row r="347">
          <cell r="A347" t="str">
            <v>ESS_56</v>
          </cell>
          <cell r="B347">
            <v>0</v>
          </cell>
          <cell r="C347">
            <v>2423236.9302749</v>
          </cell>
          <cell r="D347">
            <v>2437310.1247180765</v>
          </cell>
          <cell r="E347">
            <v>2460532.639778004</v>
          </cell>
          <cell r="F347">
            <v>2486700.8150428897</v>
          </cell>
          <cell r="G347">
            <v>2513217.856642527</v>
          </cell>
          <cell r="H347">
            <v>3132126.0574688683</v>
          </cell>
          <cell r="I347">
            <v>3131948.5803826461</v>
          </cell>
          <cell r="J347">
            <v>3131948.5803826461</v>
          </cell>
          <cell r="K347">
            <v>3131948.5803826465</v>
          </cell>
          <cell r="L347">
            <v>3131948.5803826461</v>
          </cell>
          <cell r="M347">
            <v>3131948.5803826465</v>
          </cell>
        </row>
        <row r="348">
          <cell r="A348" t="str">
            <v>ESS_57_L</v>
          </cell>
          <cell r="B348" t="str">
            <v>Convert existing legacy controllers to MD3311-derived devices to enable migration into ENMAC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A349" t="str">
            <v>ESS_57_M</v>
          </cell>
          <cell r="B349" t="str">
            <v>Convert existing legacy controllers to MD3311-derived devices to enable migration into ENMAC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</row>
        <row r="350">
          <cell r="A350" t="str">
            <v>ESS_57_S</v>
          </cell>
          <cell r="B350" t="str">
            <v>Convert existing legacy controllers to MD3311-derived devices to enable migration into ENMAC</v>
          </cell>
          <cell r="C350">
            <v>124919.68843269687</v>
          </cell>
          <cell r="D350">
            <v>136262.2039457045</v>
          </cell>
          <cell r="E350">
            <v>132261.44507273432</v>
          </cell>
          <cell r="F350">
            <v>133676.92606817652</v>
          </cell>
          <cell r="G350">
            <v>135098.16934953089</v>
          </cell>
          <cell r="H350">
            <v>135098.6899805257</v>
          </cell>
          <cell r="I350">
            <v>135717.77181658134</v>
          </cell>
          <cell r="J350">
            <v>135717.77181658131</v>
          </cell>
          <cell r="K350">
            <v>135717.77181658134</v>
          </cell>
          <cell r="L350">
            <v>135717.77181658131</v>
          </cell>
          <cell r="M350">
            <v>135717.77181658134</v>
          </cell>
        </row>
        <row r="351">
          <cell r="A351" t="str">
            <v>ESS_57</v>
          </cell>
          <cell r="B351">
            <v>0</v>
          </cell>
          <cell r="C351">
            <v>124919.68843269687</v>
          </cell>
          <cell r="D351">
            <v>136262.2039457045</v>
          </cell>
          <cell r="E351">
            <v>132261.44507273432</v>
          </cell>
          <cell r="F351">
            <v>133676.92606817652</v>
          </cell>
          <cell r="G351">
            <v>135098.16934953089</v>
          </cell>
          <cell r="H351">
            <v>135098.6899805257</v>
          </cell>
          <cell r="I351">
            <v>135717.77181658134</v>
          </cell>
          <cell r="J351">
            <v>135717.77181658131</v>
          </cell>
          <cell r="K351">
            <v>135717.77181658134</v>
          </cell>
          <cell r="L351">
            <v>135717.77181658131</v>
          </cell>
          <cell r="M351">
            <v>135717.77181658134</v>
          </cell>
        </row>
        <row r="352">
          <cell r="A352" t="str">
            <v>ESS_58_L</v>
          </cell>
          <cell r="B352" t="str">
            <v>Mobile FI Plant Studies – plans and equipment necessary for installation of emergency plant where required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</row>
        <row r="353">
          <cell r="A353" t="str">
            <v>ESS_58_M</v>
          </cell>
          <cell r="B353" t="str">
            <v>Mobile FI Plant Studies – plans and equipment necessary for installation of emergency plant where required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</row>
        <row r="354">
          <cell r="A354" t="str">
            <v>ESS_58_S</v>
          </cell>
          <cell r="B354" t="str">
            <v>Mobile FI Plant Studies – plans and equipment necessary for installation of emergency plant where required</v>
          </cell>
          <cell r="C354">
            <v>29141.21660053646</v>
          </cell>
          <cell r="D354">
            <v>31801.099301314829</v>
          </cell>
          <cell r="E354">
            <v>30861.003850304674</v>
          </cell>
          <cell r="F354">
            <v>31191.282749241189</v>
          </cell>
          <cell r="G354">
            <v>31522.906181557209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</row>
        <row r="355">
          <cell r="A355" t="str">
            <v>ESS_58</v>
          </cell>
          <cell r="B355">
            <v>0</v>
          </cell>
          <cell r="C355">
            <v>29141.21660053646</v>
          </cell>
          <cell r="D355">
            <v>31801.099301314829</v>
          </cell>
          <cell r="E355">
            <v>30861.003850304674</v>
          </cell>
          <cell r="F355">
            <v>31191.282749241189</v>
          </cell>
          <cell r="G355">
            <v>31522.906181557209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</row>
        <row r="356">
          <cell r="A356" t="str">
            <v>ESS_59_L</v>
          </cell>
          <cell r="B356" t="str">
            <v>Synchronisation of multiple FI plant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</row>
        <row r="357">
          <cell r="A357" t="str">
            <v>ESS_59_M</v>
          </cell>
          <cell r="B357" t="str">
            <v>Synchronisation of multiple FI plant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</row>
        <row r="358">
          <cell r="A358" t="str">
            <v>ESS_59_S</v>
          </cell>
          <cell r="B358" t="str">
            <v>Synchronisation of multiple FI plant</v>
          </cell>
          <cell r="C358">
            <v>80528.405113744957</v>
          </cell>
          <cell r="D358">
            <v>266103.24519964762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</row>
        <row r="359">
          <cell r="A359" t="str">
            <v>ESS_59</v>
          </cell>
          <cell r="B359">
            <v>0</v>
          </cell>
          <cell r="C359">
            <v>80528.405113744957</v>
          </cell>
          <cell r="D359">
            <v>266103.24519964762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</row>
        <row r="360">
          <cell r="A360" t="str">
            <v>ESS_6_L</v>
          </cell>
          <cell r="B360" t="str">
            <v>High Voltage Feeder end point monitoring - NT</v>
          </cell>
          <cell r="C360">
            <v>0</v>
          </cell>
          <cell r="D360">
            <v>0</v>
          </cell>
          <cell r="E360">
            <v>119590.79864750137</v>
          </cell>
          <cell r="F360">
            <v>120870.67655084519</v>
          </cell>
          <cell r="G360">
            <v>122155.76473203632</v>
          </cell>
          <cell r="H360">
            <v>125277.94321530583</v>
          </cell>
          <cell r="I360">
            <v>125277.94321530586</v>
          </cell>
          <cell r="J360">
            <v>125277.94321530584</v>
          </cell>
          <cell r="K360">
            <v>125277.94321530584</v>
          </cell>
          <cell r="L360">
            <v>125277.94321530586</v>
          </cell>
          <cell r="M360">
            <v>125277.94321530586</v>
          </cell>
        </row>
        <row r="361">
          <cell r="A361" t="str">
            <v>ESS_6_M</v>
          </cell>
          <cell r="B361" t="str">
            <v>High Voltage Feeder end point monitoring - NT</v>
          </cell>
          <cell r="C361">
            <v>0</v>
          </cell>
          <cell r="D361">
            <v>0</v>
          </cell>
          <cell r="E361">
            <v>119590.79864750137</v>
          </cell>
          <cell r="F361">
            <v>120870.67655084519</v>
          </cell>
          <cell r="G361">
            <v>122155.76473203632</v>
          </cell>
          <cell r="H361">
            <v>125277.94321530583</v>
          </cell>
          <cell r="I361">
            <v>125277.94321530586</v>
          </cell>
          <cell r="J361">
            <v>125277.94321530584</v>
          </cell>
          <cell r="K361">
            <v>125277.94321530584</v>
          </cell>
          <cell r="L361">
            <v>125277.94321530586</v>
          </cell>
          <cell r="M361">
            <v>125277.94321530586</v>
          </cell>
        </row>
        <row r="362">
          <cell r="A362" t="str">
            <v>ESS_6_S</v>
          </cell>
          <cell r="B362" t="str">
            <v>High Voltage Feeder end point monitoring - NT</v>
          </cell>
          <cell r="C362">
            <v>0</v>
          </cell>
          <cell r="D362">
            <v>0</v>
          </cell>
          <cell r="E362">
            <v>159454.39819666848</v>
          </cell>
          <cell r="F362">
            <v>161160.90206779359</v>
          </cell>
          <cell r="G362">
            <v>162874.35297604845</v>
          </cell>
          <cell r="H362">
            <v>167037.25762040779</v>
          </cell>
          <cell r="I362">
            <v>167037.25762040779</v>
          </cell>
          <cell r="J362">
            <v>167037.25762040779</v>
          </cell>
          <cell r="K362">
            <v>167037.25762040779</v>
          </cell>
          <cell r="L362">
            <v>167037.25762040782</v>
          </cell>
          <cell r="M362">
            <v>167037.25762040782</v>
          </cell>
        </row>
        <row r="363">
          <cell r="A363" t="str">
            <v>ESS_6</v>
          </cell>
          <cell r="B363">
            <v>0</v>
          </cell>
          <cell r="C363">
            <v>0</v>
          </cell>
          <cell r="D363">
            <v>0</v>
          </cell>
          <cell r="E363">
            <v>398635.99549167126</v>
          </cell>
          <cell r="F363">
            <v>402902.25516948395</v>
          </cell>
          <cell r="G363">
            <v>407185.88244012109</v>
          </cell>
          <cell r="H363">
            <v>417593.14405101945</v>
          </cell>
          <cell r="I363">
            <v>417593.14405101951</v>
          </cell>
          <cell r="J363">
            <v>417593.14405101945</v>
          </cell>
          <cell r="K363">
            <v>417593.14405101945</v>
          </cell>
          <cell r="L363">
            <v>417593.14405101957</v>
          </cell>
          <cell r="M363">
            <v>417593.14405101957</v>
          </cell>
        </row>
        <row r="364">
          <cell r="A364" t="str">
            <v>ESS_60_L</v>
          </cell>
          <cell r="B364" t="str">
            <v>Greenfield SCADA -inc in ZSS Projects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</row>
        <row r="365">
          <cell r="A365" t="str">
            <v>ESS_60_M</v>
          </cell>
          <cell r="B365" t="str">
            <v>Greenfield SCADA -inc in ZSS Projects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</row>
        <row r="366">
          <cell r="A366" t="str">
            <v>ESS_60_S</v>
          </cell>
          <cell r="B366" t="str">
            <v>Greenfield SCADA -inc in ZSS Projects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</row>
        <row r="367">
          <cell r="A367" t="str">
            <v>ESS_60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</row>
        <row r="368">
          <cell r="A368" t="str">
            <v>ESS_61_L</v>
          </cell>
          <cell r="B368" t="str">
            <v>Brownfield SCADA - ZSS Developments</v>
          </cell>
          <cell r="C368">
            <v>234994.71932986772</v>
          </cell>
          <cell r="D368">
            <v>78613.322541461297</v>
          </cell>
          <cell r="E368">
            <v>79358.779843924305</v>
          </cell>
          <cell r="F368">
            <v>0</v>
          </cell>
          <cell r="G368">
            <v>27020.479149183833</v>
          </cell>
          <cell r="H368">
            <v>54039.267739812371</v>
          </cell>
          <cell r="I368">
            <v>54809.10015669631</v>
          </cell>
          <cell r="J368">
            <v>54809.10015669631</v>
          </cell>
          <cell r="K368">
            <v>54809.100156696302</v>
          </cell>
          <cell r="L368">
            <v>54809.10015669631</v>
          </cell>
          <cell r="M368">
            <v>54809.100156696302</v>
          </cell>
        </row>
        <row r="369">
          <cell r="A369" t="str">
            <v>ESS_61_M</v>
          </cell>
          <cell r="B369" t="str">
            <v>Brownfield SCADA - ZSS Developments</v>
          </cell>
          <cell r="C369">
            <v>234994.71932986772</v>
          </cell>
          <cell r="D369">
            <v>78613.322541461297</v>
          </cell>
          <cell r="E369">
            <v>79358.779843924305</v>
          </cell>
          <cell r="F369">
            <v>0</v>
          </cell>
          <cell r="G369">
            <v>27020.479149183833</v>
          </cell>
          <cell r="H369">
            <v>54039.267739812371</v>
          </cell>
          <cell r="I369">
            <v>54809.10015669631</v>
          </cell>
          <cell r="J369">
            <v>54809.10015669631</v>
          </cell>
          <cell r="K369">
            <v>54809.100156696302</v>
          </cell>
          <cell r="L369">
            <v>54809.10015669631</v>
          </cell>
          <cell r="M369">
            <v>54809.100156696302</v>
          </cell>
        </row>
        <row r="370">
          <cell r="A370" t="str">
            <v>ESS_61_S</v>
          </cell>
          <cell r="B370" t="str">
            <v>Brownfield SCADA - ZSS Developments</v>
          </cell>
          <cell r="C370">
            <v>313326.29243982362</v>
          </cell>
          <cell r="D370">
            <v>104817.76338861507</v>
          </cell>
          <cell r="E370">
            <v>105811.70645856575</v>
          </cell>
          <cell r="F370">
            <v>0</v>
          </cell>
          <cell r="G370">
            <v>36027.305532245111</v>
          </cell>
          <cell r="H370">
            <v>72052.356986416504</v>
          </cell>
          <cell r="I370">
            <v>73078.800208928413</v>
          </cell>
          <cell r="J370">
            <v>73078.800208928413</v>
          </cell>
          <cell r="K370">
            <v>73078.800208928413</v>
          </cell>
          <cell r="L370">
            <v>73078.800208928398</v>
          </cell>
          <cell r="M370">
            <v>73078.800208928413</v>
          </cell>
        </row>
        <row r="371">
          <cell r="A371" t="str">
            <v>ESS_61</v>
          </cell>
          <cell r="B371">
            <v>0</v>
          </cell>
          <cell r="C371">
            <v>783315.73109955899</v>
          </cell>
          <cell r="D371">
            <v>262044.40847153767</v>
          </cell>
          <cell r="E371">
            <v>264529.26614641433</v>
          </cell>
          <cell r="F371">
            <v>0</v>
          </cell>
          <cell r="G371">
            <v>90068.263830612777</v>
          </cell>
          <cell r="H371">
            <v>180130.89246604126</v>
          </cell>
          <cell r="I371">
            <v>182697.00052232103</v>
          </cell>
          <cell r="J371">
            <v>182697.00052232103</v>
          </cell>
          <cell r="K371">
            <v>182697.00052232103</v>
          </cell>
          <cell r="L371">
            <v>182697.00052232103</v>
          </cell>
          <cell r="M371">
            <v>182697.00052232103</v>
          </cell>
        </row>
        <row r="372">
          <cell r="A372" t="str">
            <v>ESS_62_L</v>
          </cell>
          <cell r="B372" t="str">
            <v>Replacement program of existing RTU hardware</v>
          </cell>
          <cell r="C372">
            <v>450241.38489482459</v>
          </cell>
          <cell r="D372">
            <v>458577.71482519089</v>
          </cell>
          <cell r="E372">
            <v>462926.21575622517</v>
          </cell>
          <cell r="F372">
            <v>467838.23665016453</v>
          </cell>
          <cell r="G372">
            <v>472858.38511071703</v>
          </cell>
          <cell r="H372">
            <v>472843.59272335825</v>
          </cell>
          <cell r="I372">
            <v>475012.20135803468</v>
          </cell>
          <cell r="J372">
            <v>475012.20135803468</v>
          </cell>
          <cell r="K372">
            <v>475012.20135803468</v>
          </cell>
          <cell r="L372">
            <v>475012.20135803462</v>
          </cell>
          <cell r="M372">
            <v>475012.20135803468</v>
          </cell>
        </row>
        <row r="373">
          <cell r="A373" t="str">
            <v>ESS_62_M</v>
          </cell>
          <cell r="B373" t="str">
            <v>Replacement program of existing RTU hardware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</row>
        <row r="374">
          <cell r="A374" t="str">
            <v>ESS_62_S</v>
          </cell>
          <cell r="B374" t="str">
            <v>Replacement program of existing RTU hardware</v>
          </cell>
          <cell r="C374">
            <v>836162.57194753143</v>
          </cell>
          <cell r="D374">
            <v>851644.32753249735</v>
          </cell>
          <cell r="E374">
            <v>859720.11497584672</v>
          </cell>
          <cell r="F374">
            <v>868842.43949316291</v>
          </cell>
          <cell r="G374">
            <v>878165.57234847452</v>
          </cell>
          <cell r="H374">
            <v>878138.10077195114</v>
          </cell>
          <cell r="I374">
            <v>882165.51680777862</v>
          </cell>
          <cell r="J374">
            <v>882165.51680777874</v>
          </cell>
          <cell r="K374">
            <v>882165.51680777862</v>
          </cell>
          <cell r="L374">
            <v>882165.51680777874</v>
          </cell>
          <cell r="M374">
            <v>882165.51680777874</v>
          </cell>
        </row>
        <row r="375">
          <cell r="A375" t="str">
            <v>ESS_62</v>
          </cell>
          <cell r="B375">
            <v>0</v>
          </cell>
          <cell r="C375">
            <v>1286403.9568423559</v>
          </cell>
          <cell r="D375">
            <v>1310222.0423576883</v>
          </cell>
          <cell r="E375">
            <v>1322646.3307320718</v>
          </cell>
          <cell r="F375">
            <v>1336680.6761433275</v>
          </cell>
          <cell r="G375">
            <v>1351023.9574591916</v>
          </cell>
          <cell r="H375">
            <v>1350981.6934953094</v>
          </cell>
          <cell r="I375">
            <v>1357177.7181658132</v>
          </cell>
          <cell r="J375">
            <v>1357177.7181658135</v>
          </cell>
          <cell r="K375">
            <v>1357177.7181658132</v>
          </cell>
          <cell r="L375">
            <v>1357177.7181658135</v>
          </cell>
          <cell r="M375">
            <v>1357177.7181658135</v>
          </cell>
        </row>
        <row r="376">
          <cell r="A376" t="str">
            <v>ESS_63_L</v>
          </cell>
          <cell r="B376" t="str">
            <v>Installation of SCADA facilities into existing ZSS sites where none currently exists</v>
          </cell>
          <cell r="C376">
            <v>475853.03998931817</v>
          </cell>
          <cell r="D376">
            <v>681315.46202599781</v>
          </cell>
          <cell r="E376">
            <v>687776.09198067745</v>
          </cell>
          <cell r="F376">
            <v>695073.95159453037</v>
          </cell>
          <cell r="G376">
            <v>702532.45787877985</v>
          </cell>
          <cell r="H376">
            <v>702510.48061756103</v>
          </cell>
          <cell r="I376">
            <v>709908.3448867331</v>
          </cell>
          <cell r="J376">
            <v>709908.3448867331</v>
          </cell>
          <cell r="K376">
            <v>709908.3448867331</v>
          </cell>
          <cell r="L376">
            <v>709908.3448867331</v>
          </cell>
          <cell r="M376">
            <v>709908.34488673322</v>
          </cell>
        </row>
        <row r="377">
          <cell r="A377" t="str">
            <v>ESS_63_M</v>
          </cell>
          <cell r="B377" t="str">
            <v>Installation of SCADA facilities into existing ZSS sites where none currently exists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</row>
        <row r="378">
          <cell r="A378" t="str">
            <v>ESS_63_S</v>
          </cell>
          <cell r="B378" t="str">
            <v>Installation of SCADA facilities into existing ZSS sites where none currently exists</v>
          </cell>
          <cell r="C378">
            <v>713779.55998397712</v>
          </cell>
          <cell r="D378">
            <v>1021973.1930389967</v>
          </cell>
          <cell r="E378">
            <v>1031664.1379710159</v>
          </cell>
          <cell r="F378">
            <v>1042610.9273917957</v>
          </cell>
          <cell r="G378">
            <v>1053798.6868181697</v>
          </cell>
          <cell r="H378">
            <v>1053765.7209263414</v>
          </cell>
          <cell r="I378">
            <v>1064862.5173300996</v>
          </cell>
          <cell r="J378">
            <v>1064862.5173300996</v>
          </cell>
          <cell r="K378">
            <v>1064862.5173300998</v>
          </cell>
          <cell r="L378">
            <v>1064862.5173300996</v>
          </cell>
          <cell r="M378">
            <v>1064862.5173300996</v>
          </cell>
        </row>
        <row r="379">
          <cell r="A379" t="str">
            <v>ESS_63</v>
          </cell>
          <cell r="B379">
            <v>0</v>
          </cell>
          <cell r="C379">
            <v>1189632.5999732953</v>
          </cell>
          <cell r="D379">
            <v>1703288.6550649945</v>
          </cell>
          <cell r="E379">
            <v>1719440.2299516932</v>
          </cell>
          <cell r="F379">
            <v>1737684.878986326</v>
          </cell>
          <cell r="G379">
            <v>1756331.1446969495</v>
          </cell>
          <cell r="H379">
            <v>1756276.2015439025</v>
          </cell>
          <cell r="I379">
            <v>1774770.8622168326</v>
          </cell>
          <cell r="J379">
            <v>1774770.8622168326</v>
          </cell>
          <cell r="K379">
            <v>1774770.862216833</v>
          </cell>
          <cell r="L379">
            <v>1774770.8622168326</v>
          </cell>
          <cell r="M379">
            <v>1774770.8622168328</v>
          </cell>
        </row>
        <row r="380">
          <cell r="A380" t="str">
            <v>ESS_64_L</v>
          </cell>
          <cell r="B380" t="str">
            <v>Commissioning of existing and new DSA sites</v>
          </cell>
          <cell r="C380">
            <v>328879.46002224676</v>
          </cell>
          <cell r="D380">
            <v>311308.75737128535</v>
          </cell>
          <cell r="E380">
            <v>314260.76808700647</v>
          </cell>
          <cell r="F380">
            <v>317595.32864125428</v>
          </cell>
          <cell r="G380">
            <v>321003.29224102944</v>
          </cell>
          <cell r="H380">
            <v>320993.25044451898</v>
          </cell>
          <cell r="I380">
            <v>334074.51524081558</v>
          </cell>
          <cell r="J380">
            <v>334074.51524081558</v>
          </cell>
          <cell r="K380">
            <v>334074.51524081558</v>
          </cell>
          <cell r="L380">
            <v>334074.51524081564</v>
          </cell>
          <cell r="M380">
            <v>334074.51524081564</v>
          </cell>
        </row>
        <row r="381">
          <cell r="A381" t="str">
            <v>ESS_64_M</v>
          </cell>
          <cell r="B381" t="str">
            <v>Commissioning of existing and new DSA sites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</row>
        <row r="382">
          <cell r="A382" t="str">
            <v>ESS_64_S</v>
          </cell>
          <cell r="B382" t="str">
            <v>Commissioning of existing and new DSA sites</v>
          </cell>
          <cell r="C382">
            <v>493319.19003337005</v>
          </cell>
          <cell r="D382">
            <v>466963.13605692791</v>
          </cell>
          <cell r="E382">
            <v>471391.15213050973</v>
          </cell>
          <cell r="F382">
            <v>476392.99296188151</v>
          </cell>
          <cell r="G382">
            <v>481504.93836154422</v>
          </cell>
          <cell r="H382">
            <v>481489.87566677859</v>
          </cell>
          <cell r="I382">
            <v>501111.77286122344</v>
          </cell>
          <cell r="J382">
            <v>501111.77286122338</v>
          </cell>
          <cell r="K382">
            <v>501111.77286122338</v>
          </cell>
          <cell r="L382">
            <v>501111.77286122344</v>
          </cell>
          <cell r="M382">
            <v>501111.77286122344</v>
          </cell>
        </row>
        <row r="383">
          <cell r="A383" t="str">
            <v>ESS_64</v>
          </cell>
          <cell r="B383">
            <v>0</v>
          </cell>
          <cell r="C383">
            <v>822198.65005561686</v>
          </cell>
          <cell r="D383">
            <v>778271.8934282132</v>
          </cell>
          <cell r="E383">
            <v>785651.92021751613</v>
          </cell>
          <cell r="F383">
            <v>793988.32160313579</v>
          </cell>
          <cell r="G383">
            <v>802508.2306025736</v>
          </cell>
          <cell r="H383">
            <v>802483.12611129764</v>
          </cell>
          <cell r="I383">
            <v>835186.28810203902</v>
          </cell>
          <cell r="J383">
            <v>835186.2881020389</v>
          </cell>
          <cell r="K383">
            <v>835186.2881020389</v>
          </cell>
          <cell r="L383">
            <v>835186.28810203914</v>
          </cell>
          <cell r="M383">
            <v>835186.28810203914</v>
          </cell>
        </row>
        <row r="384">
          <cell r="A384" t="str">
            <v>ESS_65_L</v>
          </cell>
          <cell r="B384" t="str">
            <v>Broken Hill asset refurbishment</v>
          </cell>
          <cell r="C384">
            <v>268493.84230629657</v>
          </cell>
          <cell r="D384">
            <v>104146.48340295559</v>
          </cell>
          <cell r="E384">
            <v>38576.262590372644</v>
          </cell>
          <cell r="F384">
            <v>216923.23038561011</v>
          </cell>
          <cell r="G384">
            <v>39403.72367865315</v>
          </cell>
          <cell r="H384">
            <v>0</v>
          </cell>
          <cell r="I384">
            <v>36539.400104464206</v>
          </cell>
          <cell r="J384">
            <v>36539.400104464206</v>
          </cell>
          <cell r="K384">
            <v>36539.400104464206</v>
          </cell>
          <cell r="L384">
            <v>219236.40062678524</v>
          </cell>
          <cell r="M384">
            <v>0</v>
          </cell>
        </row>
        <row r="385">
          <cell r="A385" t="str">
            <v>ESS_65_M</v>
          </cell>
          <cell r="B385" t="str">
            <v>Broken Hill asset refurbishment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</row>
        <row r="386">
          <cell r="A386" t="str">
            <v>ESS_65_S</v>
          </cell>
          <cell r="B386" t="str">
            <v>Broken Hill asset refurbishment</v>
          </cell>
          <cell r="C386">
            <v>498631.42142597941</v>
          </cell>
          <cell r="D386">
            <v>193414.89774834609</v>
          </cell>
          <cell r="E386">
            <v>71641.630524977794</v>
          </cell>
          <cell r="F386">
            <v>402857.42785899021</v>
          </cell>
          <cell r="G386">
            <v>73178.343974641582</v>
          </cell>
          <cell r="H386">
            <v>0</v>
          </cell>
          <cell r="I386">
            <v>67858.885908290671</v>
          </cell>
          <cell r="J386">
            <v>67858.885908290657</v>
          </cell>
          <cell r="K386">
            <v>67858.885908290671</v>
          </cell>
          <cell r="L386">
            <v>407153.315449744</v>
          </cell>
          <cell r="M386">
            <v>0</v>
          </cell>
        </row>
        <row r="387">
          <cell r="A387" t="str">
            <v>ESS_65</v>
          </cell>
          <cell r="B387">
            <v>0</v>
          </cell>
          <cell r="C387">
            <v>767125.26373227593</v>
          </cell>
          <cell r="D387">
            <v>297561.38115130167</v>
          </cell>
          <cell r="E387">
            <v>110217.89311535044</v>
          </cell>
          <cell r="F387">
            <v>619780.65824460029</v>
          </cell>
          <cell r="G387">
            <v>112582.06765329474</v>
          </cell>
          <cell r="H387">
            <v>0</v>
          </cell>
          <cell r="I387">
            <v>104398.28601275488</v>
          </cell>
          <cell r="J387">
            <v>104398.28601275486</v>
          </cell>
          <cell r="K387">
            <v>104398.28601275488</v>
          </cell>
          <cell r="L387">
            <v>626389.71607652924</v>
          </cell>
          <cell r="M387">
            <v>0</v>
          </cell>
        </row>
        <row r="388">
          <cell r="A388" t="str">
            <v>ESS_66_L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</row>
        <row r="389">
          <cell r="A389" t="str">
            <v>ESS_66_M</v>
          </cell>
          <cell r="B389">
            <v>0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</row>
        <row r="390">
          <cell r="A390" t="str">
            <v>ESS_66_S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</row>
        <row r="391">
          <cell r="A391" t="str">
            <v>ESS_66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</row>
        <row r="392">
          <cell r="A392" t="str">
            <v>ESS_67_L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</row>
        <row r="393">
          <cell r="A393" t="str">
            <v>ESS_67_M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</row>
        <row r="394">
          <cell r="A394" t="str">
            <v>ESS_67_S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</row>
        <row r="395">
          <cell r="A395" t="str">
            <v>ESS_67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</row>
        <row r="396">
          <cell r="A396" t="str">
            <v>ESS_68_L</v>
          </cell>
          <cell r="B396" t="str">
            <v>Broken Hill Safety &amp; Legal</v>
          </cell>
          <cell r="C396">
            <v>85360.109420569657</v>
          </cell>
          <cell r="D396">
            <v>1455.9045739585706</v>
          </cell>
          <cell r="E396">
            <v>88174.314492280348</v>
          </cell>
          <cell r="F396">
            <v>0</v>
          </cell>
          <cell r="G396">
            <v>90065.65412263578</v>
          </cell>
          <cell r="H396">
            <v>0</v>
          </cell>
          <cell r="I396">
            <v>91870.491691224277</v>
          </cell>
          <cell r="J396">
            <v>0</v>
          </cell>
          <cell r="K396">
            <v>91870.491691224277</v>
          </cell>
          <cell r="L396">
            <v>0</v>
          </cell>
          <cell r="M396">
            <v>91870.491691224292</v>
          </cell>
        </row>
        <row r="397">
          <cell r="A397" t="str">
            <v>ESS_68_M</v>
          </cell>
          <cell r="B397" t="str">
            <v>Broken Hill Safety &amp; Legal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</row>
        <row r="398">
          <cell r="A398" t="str">
            <v>ESS_68_S</v>
          </cell>
          <cell r="B398" t="str">
            <v>Broken Hill Safety &amp; Legal</v>
          </cell>
          <cell r="C398">
            <v>128040.16413085449</v>
          </cell>
          <cell r="D398">
            <v>2183.8568609378558</v>
          </cell>
          <cell r="E398">
            <v>132261.47173842051</v>
          </cell>
          <cell r="F398">
            <v>0</v>
          </cell>
          <cell r="G398">
            <v>135098.48118395364</v>
          </cell>
          <cell r="H398">
            <v>0</v>
          </cell>
          <cell r="I398">
            <v>137805.73753683644</v>
          </cell>
          <cell r="J398">
            <v>0</v>
          </cell>
          <cell r="K398">
            <v>137805.73753683642</v>
          </cell>
          <cell r="L398">
            <v>0</v>
          </cell>
          <cell r="M398">
            <v>137805.73753683644</v>
          </cell>
        </row>
        <row r="399">
          <cell r="A399" t="str">
            <v>ESS_68</v>
          </cell>
          <cell r="B399">
            <v>0</v>
          </cell>
          <cell r="C399">
            <v>213400.27355142415</v>
          </cell>
          <cell r="D399">
            <v>3639.7614348964262</v>
          </cell>
          <cell r="E399">
            <v>220435.78623070085</v>
          </cell>
          <cell r="F399">
            <v>0</v>
          </cell>
          <cell r="G399">
            <v>225164.13530658942</v>
          </cell>
          <cell r="H399">
            <v>0</v>
          </cell>
          <cell r="I399">
            <v>229676.22922806072</v>
          </cell>
          <cell r="J399">
            <v>0</v>
          </cell>
          <cell r="K399">
            <v>229676.22922806069</v>
          </cell>
          <cell r="L399">
            <v>0</v>
          </cell>
          <cell r="M399">
            <v>229676.22922806075</v>
          </cell>
        </row>
        <row r="400">
          <cell r="A400" t="str">
            <v>ESS_69_L</v>
          </cell>
          <cell r="B400">
            <v>0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</row>
        <row r="401">
          <cell r="A401" t="str">
            <v>ESS_69_M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</row>
        <row r="402">
          <cell r="A402" t="str">
            <v>ESS_69_S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</row>
        <row r="403">
          <cell r="A403" t="str">
            <v>ESS_69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</row>
        <row r="404">
          <cell r="A404" t="str">
            <v>ESS_7_L</v>
          </cell>
          <cell r="B404" t="str">
            <v>Feeder Dynamic Rating - NT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</row>
        <row r="405">
          <cell r="A405" t="str">
            <v>ESS_7_M</v>
          </cell>
          <cell r="B405" t="str">
            <v>Feeder Dynamic Rating - NT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</row>
        <row r="406">
          <cell r="A406" t="str">
            <v>ESS_7_S</v>
          </cell>
          <cell r="B406" t="str">
            <v>Feeder Dynamic Rating - NT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</row>
        <row r="407">
          <cell r="A407" t="str">
            <v>ESS_7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</row>
        <row r="408">
          <cell r="A408" t="str">
            <v>ESS_70_L</v>
          </cell>
          <cell r="B408" t="str">
            <v>Zone Substation Power Transformer Refurbishment</v>
          </cell>
          <cell r="C408">
            <v>878872.30691142869</v>
          </cell>
          <cell r="D408">
            <v>549134.19939375762</v>
          </cell>
          <cell r="E408">
            <v>683863.00820542907</v>
          </cell>
          <cell r="F408">
            <v>1054950.8672050547</v>
          </cell>
          <cell r="G408">
            <v>963810.71837548353</v>
          </cell>
          <cell r="H408">
            <v>800906.5888983208</v>
          </cell>
          <cell r="I408">
            <v>800906.5888983208</v>
          </cell>
          <cell r="J408">
            <v>800906.5888983208</v>
          </cell>
          <cell r="K408">
            <v>800906.5888983208</v>
          </cell>
          <cell r="L408">
            <v>800906.5888983208</v>
          </cell>
          <cell r="M408">
            <v>800906.5888983208</v>
          </cell>
        </row>
        <row r="409">
          <cell r="A409" t="str">
            <v>ESS_70_M</v>
          </cell>
          <cell r="B409" t="str">
            <v>Zone Substation Power Transformer Refurbishment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</row>
        <row r="410">
          <cell r="A410" t="str">
            <v>ESS_70_S</v>
          </cell>
          <cell r="B410" t="str">
            <v>Zone Substation Power Transformer Refurbishment</v>
          </cell>
          <cell r="C410">
            <v>878872.30691142869</v>
          </cell>
          <cell r="D410">
            <v>549134.19939375762</v>
          </cell>
          <cell r="E410">
            <v>683863.00820542907</v>
          </cell>
          <cell r="F410">
            <v>1054950.8672050547</v>
          </cell>
          <cell r="G410">
            <v>963810.71837548353</v>
          </cell>
          <cell r="H410">
            <v>800906.5888983208</v>
          </cell>
          <cell r="I410">
            <v>800906.5888983208</v>
          </cell>
          <cell r="J410">
            <v>800906.5888983208</v>
          </cell>
          <cell r="K410">
            <v>800906.5888983208</v>
          </cell>
          <cell r="L410">
            <v>800906.5888983208</v>
          </cell>
          <cell r="M410">
            <v>800906.5888983208</v>
          </cell>
        </row>
        <row r="411">
          <cell r="A411" t="str">
            <v>ESS_70</v>
          </cell>
          <cell r="B411">
            <v>0</v>
          </cell>
          <cell r="C411">
            <v>1757744.6138228574</v>
          </cell>
          <cell r="D411">
            <v>1098268.3987875152</v>
          </cell>
          <cell r="E411">
            <v>1367726.0164108581</v>
          </cell>
          <cell r="F411">
            <v>2109901.7344101095</v>
          </cell>
          <cell r="G411">
            <v>1927621.4367509671</v>
          </cell>
          <cell r="H411">
            <v>1601813.1777966416</v>
          </cell>
          <cell r="I411">
            <v>1601813.1777966416</v>
          </cell>
          <cell r="J411">
            <v>1601813.1777966416</v>
          </cell>
          <cell r="K411">
            <v>1601813.1777966416</v>
          </cell>
          <cell r="L411">
            <v>1601813.1777966416</v>
          </cell>
          <cell r="M411">
            <v>1601813.1777966416</v>
          </cell>
        </row>
        <row r="412">
          <cell r="A412" t="str">
            <v>ESS_71_L</v>
          </cell>
          <cell r="B412" t="str">
            <v>Zone Substation Power Transformer Replacement</v>
          </cell>
          <cell r="C412">
            <v>2522631.3766314206</v>
          </cell>
          <cell r="D412">
            <v>4728360.6732823784</v>
          </cell>
          <cell r="E412">
            <v>5821176.652615726</v>
          </cell>
          <cell r="F412">
            <v>4826399.3265284291</v>
          </cell>
          <cell r="G412">
            <v>5625319.4667882044</v>
          </cell>
          <cell r="H412">
            <v>3485061.6890521781</v>
          </cell>
          <cell r="I412">
            <v>3485061.6890521776</v>
          </cell>
          <cell r="J412">
            <v>3485061.6890521776</v>
          </cell>
          <cell r="K412">
            <v>3485061.6890521776</v>
          </cell>
          <cell r="L412">
            <v>3485061.6890521776</v>
          </cell>
          <cell r="M412">
            <v>3485061.6890521776</v>
          </cell>
        </row>
        <row r="413">
          <cell r="A413" t="str">
            <v>ESS_71_M</v>
          </cell>
          <cell r="B413" t="str">
            <v>Zone Substation Power Transformer Replacement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</row>
        <row r="414">
          <cell r="A414" t="str">
            <v>ESS_71_S</v>
          </cell>
          <cell r="B414" t="str">
            <v>Zone Substation Power Transformer Replacement</v>
          </cell>
          <cell r="C414">
            <v>840877.12554380682</v>
          </cell>
          <cell r="D414">
            <v>1576120.2244274598</v>
          </cell>
          <cell r="E414">
            <v>1940392.2175385754</v>
          </cell>
          <cell r="F414">
            <v>1608799.7755094764</v>
          </cell>
          <cell r="G414">
            <v>1875106.4889294014</v>
          </cell>
          <cell r="H414">
            <v>1161687.2296840593</v>
          </cell>
          <cell r="I414">
            <v>1161687.2296840593</v>
          </cell>
          <cell r="J414">
            <v>1161687.2296840593</v>
          </cell>
          <cell r="K414">
            <v>1161687.2296840593</v>
          </cell>
          <cell r="L414">
            <v>1161687.2296840593</v>
          </cell>
          <cell r="M414">
            <v>1161687.2296840593</v>
          </cell>
        </row>
        <row r="415">
          <cell r="A415" t="str">
            <v>ESS_71</v>
          </cell>
          <cell r="B415">
            <v>0</v>
          </cell>
          <cell r="C415">
            <v>3363508.5021752273</v>
          </cell>
          <cell r="D415">
            <v>6304480.8977098381</v>
          </cell>
          <cell r="E415">
            <v>7761568.8701543016</v>
          </cell>
          <cell r="F415">
            <v>6435199.1020379057</v>
          </cell>
          <cell r="G415">
            <v>7500425.9557176055</v>
          </cell>
          <cell r="H415">
            <v>4646748.9187362371</v>
          </cell>
          <cell r="I415">
            <v>4646748.9187362371</v>
          </cell>
          <cell r="J415">
            <v>4646748.9187362371</v>
          </cell>
          <cell r="K415">
            <v>4646748.9187362371</v>
          </cell>
          <cell r="L415">
            <v>4646748.9187362371</v>
          </cell>
          <cell r="M415">
            <v>4646748.9187362371</v>
          </cell>
        </row>
        <row r="416">
          <cell r="A416" t="str">
            <v>ESS_72_L</v>
          </cell>
          <cell r="B416" t="str">
            <v>Zone Substation Power Transformer Unplanned Failure Replacement</v>
          </cell>
          <cell r="C416">
            <v>229603.192623348</v>
          </cell>
          <cell r="D416">
            <v>558745.39697413926</v>
          </cell>
          <cell r="E416">
            <v>562792.27850940055</v>
          </cell>
          <cell r="F416">
            <v>567518.89379944082</v>
          </cell>
          <cell r="G416">
            <v>572329.15163054434</v>
          </cell>
          <cell r="H416">
            <v>507003.59453063918</v>
          </cell>
          <cell r="I416">
            <v>507003.59453063912</v>
          </cell>
          <cell r="J416">
            <v>507003.59453063912</v>
          </cell>
          <cell r="K416">
            <v>507003.59453063912</v>
          </cell>
          <cell r="L416">
            <v>507003.59453063918</v>
          </cell>
          <cell r="M416">
            <v>507003.59453063918</v>
          </cell>
        </row>
        <row r="417">
          <cell r="A417" t="str">
            <v>ESS_72_M</v>
          </cell>
          <cell r="B417" t="str">
            <v>Zone Substation Power Transformer Unplanned Failure Replacement</v>
          </cell>
          <cell r="C417">
            <v>229603.192623348</v>
          </cell>
          <cell r="D417">
            <v>558745.39697413926</v>
          </cell>
          <cell r="E417">
            <v>562792.27850940055</v>
          </cell>
          <cell r="F417">
            <v>567518.89379944082</v>
          </cell>
          <cell r="G417">
            <v>572329.15163054434</v>
          </cell>
          <cell r="H417">
            <v>507003.59453063918</v>
          </cell>
          <cell r="I417">
            <v>507003.59453063912</v>
          </cell>
          <cell r="J417">
            <v>507003.59453063912</v>
          </cell>
          <cell r="K417">
            <v>507003.59453063912</v>
          </cell>
          <cell r="L417">
            <v>507003.59453063918</v>
          </cell>
          <cell r="M417">
            <v>507003.59453063918</v>
          </cell>
        </row>
        <row r="418">
          <cell r="A418" t="str">
            <v>ESS_72_S</v>
          </cell>
          <cell r="B418" t="str">
            <v>Zone Substation Power Transformer Unplanned Failure Replacement</v>
          </cell>
          <cell r="C418">
            <v>306137.59016446397</v>
          </cell>
          <cell r="D418">
            <v>744993.86263218569</v>
          </cell>
          <cell r="E418">
            <v>750389.70467920089</v>
          </cell>
          <cell r="F418">
            <v>756691.85839925474</v>
          </cell>
          <cell r="G418">
            <v>763105.5355073926</v>
          </cell>
          <cell r="H418">
            <v>676004.79270751902</v>
          </cell>
          <cell r="I418">
            <v>676004.79270751891</v>
          </cell>
          <cell r="J418">
            <v>676004.79270751902</v>
          </cell>
          <cell r="K418">
            <v>676004.79270751891</v>
          </cell>
          <cell r="L418">
            <v>676004.79270751902</v>
          </cell>
          <cell r="M418">
            <v>676004.79270751902</v>
          </cell>
        </row>
        <row r="419">
          <cell r="A419" t="str">
            <v>ESS_72</v>
          </cell>
          <cell r="B419">
            <v>0</v>
          </cell>
          <cell r="C419">
            <v>765343.97541115992</v>
          </cell>
          <cell r="D419">
            <v>1862484.6565804642</v>
          </cell>
          <cell r="E419">
            <v>1875974.261698002</v>
          </cell>
          <cell r="F419">
            <v>1891729.6459981364</v>
          </cell>
          <cell r="G419">
            <v>1907763.8387684813</v>
          </cell>
          <cell r="H419">
            <v>1690011.9817687974</v>
          </cell>
          <cell r="I419">
            <v>1690011.9817687972</v>
          </cell>
          <cell r="J419">
            <v>1690011.9817687972</v>
          </cell>
          <cell r="K419">
            <v>1690011.9817687972</v>
          </cell>
          <cell r="L419">
            <v>1690011.9817687974</v>
          </cell>
          <cell r="M419">
            <v>1690011.9817687974</v>
          </cell>
        </row>
        <row r="420">
          <cell r="A420" t="str">
            <v>ESS_73_L</v>
          </cell>
          <cell r="B420" t="str">
            <v>ZS On Line Tap Changer replacement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</row>
        <row r="421">
          <cell r="A421" t="str">
            <v>ESS_73_M</v>
          </cell>
          <cell r="B421" t="str">
            <v>ZS On Line Tap Changer replacement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</row>
        <row r="422">
          <cell r="A422" t="str">
            <v>ESS_73_S</v>
          </cell>
          <cell r="B422" t="str">
            <v>ZS On Line Tap Changer replacement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</row>
        <row r="423">
          <cell r="A423" t="str">
            <v>ESS_73</v>
          </cell>
          <cell r="B423">
            <v>0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</row>
        <row r="424">
          <cell r="A424" t="str">
            <v>ESS_74_L</v>
          </cell>
          <cell r="B424" t="str">
            <v>Zone Substation On Line Tap Changer Refurbishment</v>
          </cell>
          <cell r="C424">
            <v>123309.12033042198</v>
          </cell>
          <cell r="D424">
            <v>124097.13458600554</v>
          </cell>
          <cell r="E424">
            <v>125279.52313294959</v>
          </cell>
          <cell r="F424">
            <v>126611.37528561632</v>
          </cell>
          <cell r="G424">
            <v>127960.97916583363</v>
          </cell>
          <cell r="H424">
            <v>127962.02314869377</v>
          </cell>
          <cell r="I424">
            <v>127962.02314869378</v>
          </cell>
          <cell r="J424">
            <v>127962.02314869377</v>
          </cell>
          <cell r="K424">
            <v>127962.02314869378</v>
          </cell>
          <cell r="L424">
            <v>127962.02314869378</v>
          </cell>
          <cell r="M424">
            <v>127962.02314869377</v>
          </cell>
        </row>
        <row r="425">
          <cell r="A425" t="str">
            <v>ESS_74_M</v>
          </cell>
          <cell r="B425" t="str">
            <v>Zone Substation On Line Tap Changer Refurbishment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</row>
        <row r="426">
          <cell r="A426" t="str">
            <v>ESS_74_S</v>
          </cell>
          <cell r="B426" t="str">
            <v>Zone Substation On Line Tap Changer Refurbishment</v>
          </cell>
          <cell r="C426">
            <v>123309.12033042198</v>
          </cell>
          <cell r="D426">
            <v>124097.13458600554</v>
          </cell>
          <cell r="E426">
            <v>125279.52313294959</v>
          </cell>
          <cell r="F426">
            <v>126611.37528561632</v>
          </cell>
          <cell r="G426">
            <v>127960.97916583363</v>
          </cell>
          <cell r="H426">
            <v>127962.02314869377</v>
          </cell>
          <cell r="I426">
            <v>127962.02314869378</v>
          </cell>
          <cell r="J426">
            <v>127962.02314869377</v>
          </cell>
          <cell r="K426">
            <v>127962.02314869378</v>
          </cell>
          <cell r="L426">
            <v>127962.02314869378</v>
          </cell>
          <cell r="M426">
            <v>127962.02314869377</v>
          </cell>
        </row>
        <row r="427">
          <cell r="A427" t="str">
            <v>ESS_74</v>
          </cell>
          <cell r="B427">
            <v>0</v>
          </cell>
          <cell r="C427">
            <v>246618.24066084396</v>
          </cell>
          <cell r="D427">
            <v>248194.26917201109</v>
          </cell>
          <cell r="E427">
            <v>250559.04626589917</v>
          </cell>
          <cell r="F427">
            <v>253222.75057123264</v>
          </cell>
          <cell r="G427">
            <v>255921.95833166727</v>
          </cell>
          <cell r="H427">
            <v>255924.04629738754</v>
          </cell>
          <cell r="I427">
            <v>255924.04629738757</v>
          </cell>
          <cell r="J427">
            <v>255924.04629738754</v>
          </cell>
          <cell r="K427">
            <v>255924.04629738757</v>
          </cell>
          <cell r="L427">
            <v>255924.04629738757</v>
          </cell>
          <cell r="M427">
            <v>255924.04629738754</v>
          </cell>
        </row>
        <row r="428">
          <cell r="A428" t="str">
            <v>ESS_75_L</v>
          </cell>
          <cell r="B428" t="str">
            <v>Zone Substation Perimeter Fencing &amp; Security Refurbishment and Replacement</v>
          </cell>
          <cell r="C428">
            <v>28501.233206575995</v>
          </cell>
          <cell r="D428">
            <v>213691.76065165296</v>
          </cell>
          <cell r="E428">
            <v>214834.89588254399</v>
          </cell>
          <cell r="F428">
            <v>216238.99253890812</v>
          </cell>
          <cell r="G428">
            <v>217676.06384403858</v>
          </cell>
          <cell r="H428">
            <v>72444.476223114907</v>
          </cell>
          <cell r="I428">
            <v>72444.476223114907</v>
          </cell>
          <cell r="J428">
            <v>72444.476223114907</v>
          </cell>
          <cell r="K428">
            <v>72444.476223114907</v>
          </cell>
          <cell r="L428">
            <v>72444.476223114892</v>
          </cell>
          <cell r="M428">
            <v>72444.476223114892</v>
          </cell>
        </row>
        <row r="429">
          <cell r="A429" t="str">
            <v>ESS_75_M</v>
          </cell>
          <cell r="B429" t="str">
            <v>Zone Substation Perimeter Fencing &amp; Security Refurbishment and Replacement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</row>
        <row r="430">
          <cell r="A430" t="str">
            <v>ESS_75_S</v>
          </cell>
          <cell r="B430" t="str">
            <v>Zone Substation Perimeter Fencing &amp; Security Refurbishment and Replacement</v>
          </cell>
          <cell r="C430">
            <v>19000.822137717329</v>
          </cell>
          <cell r="D430">
            <v>142461.17376776866</v>
          </cell>
          <cell r="E430">
            <v>143223.26392169599</v>
          </cell>
          <cell r="F430">
            <v>144159.32835927207</v>
          </cell>
          <cell r="G430">
            <v>145117.37589602574</v>
          </cell>
          <cell r="H430">
            <v>48296.317482076614</v>
          </cell>
          <cell r="I430">
            <v>48296.317482076614</v>
          </cell>
          <cell r="J430">
            <v>48296.317482076607</v>
          </cell>
          <cell r="K430">
            <v>48296.317482076607</v>
          </cell>
          <cell r="L430">
            <v>48296.317482076614</v>
          </cell>
          <cell r="M430">
            <v>48296.317482076614</v>
          </cell>
        </row>
        <row r="431">
          <cell r="A431" t="str">
            <v>ESS_75</v>
          </cell>
          <cell r="B431">
            <v>0</v>
          </cell>
          <cell r="C431">
            <v>47502.055344293323</v>
          </cell>
          <cell r="D431">
            <v>356152.9344194216</v>
          </cell>
          <cell r="E431">
            <v>358058.15980423999</v>
          </cell>
          <cell r="F431">
            <v>360398.32089818019</v>
          </cell>
          <cell r="G431">
            <v>362793.43974006432</v>
          </cell>
          <cell r="H431">
            <v>120740.79370519152</v>
          </cell>
          <cell r="I431">
            <v>120740.79370519152</v>
          </cell>
          <cell r="J431">
            <v>120740.79370519152</v>
          </cell>
          <cell r="K431">
            <v>120740.79370519152</v>
          </cell>
          <cell r="L431">
            <v>120740.79370519151</v>
          </cell>
          <cell r="M431">
            <v>120740.79370519151</v>
          </cell>
        </row>
        <row r="432">
          <cell r="A432" t="str">
            <v>ESS_76_L</v>
          </cell>
          <cell r="B432" t="str">
            <v>Zone Substation PCB decontamination (Power Transformers)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ESS_76_M</v>
          </cell>
          <cell r="B433" t="str">
            <v>Zone Substation PCB decontamination (Power Transformers)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</row>
        <row r="434">
          <cell r="A434" t="str">
            <v>ESS_76_S</v>
          </cell>
          <cell r="B434" t="str">
            <v>Zone Substation PCB decontamination (Power Transformers)</v>
          </cell>
          <cell r="C434">
            <v>633942.75697187055</v>
          </cell>
          <cell r="D434">
            <v>1083994.8642369814</v>
          </cell>
          <cell r="E434">
            <v>27545.529924965864</v>
          </cell>
          <cell r="F434">
            <v>27159.821412042129</v>
          </cell>
          <cell r="G434">
            <v>26779.204345131751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</row>
        <row r="435">
          <cell r="A435" t="str">
            <v>ESS_76</v>
          </cell>
          <cell r="B435">
            <v>0</v>
          </cell>
          <cell r="C435">
            <v>633942.75697187055</v>
          </cell>
          <cell r="D435">
            <v>1083994.8642369814</v>
          </cell>
          <cell r="E435">
            <v>27545.529924965864</v>
          </cell>
          <cell r="F435">
            <v>27159.821412042129</v>
          </cell>
          <cell r="G435">
            <v>26779.204345131751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</row>
        <row r="436">
          <cell r="A436" t="str">
            <v>ESS_77_L</v>
          </cell>
          <cell r="B436" t="str">
            <v>Zone Substation Dynamic Rating - NT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</row>
        <row r="437">
          <cell r="A437" t="str">
            <v>ESS_77_M</v>
          </cell>
          <cell r="B437" t="str">
            <v>Zone Substation Dynamic Rating - NT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</row>
        <row r="438">
          <cell r="A438" t="str">
            <v>ESS_77_S</v>
          </cell>
          <cell r="B438" t="str">
            <v>Zone Substation Dynamic Rating - NT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</row>
        <row r="439">
          <cell r="A439" t="str">
            <v>ESS_77</v>
          </cell>
          <cell r="B439">
            <v>0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</row>
        <row r="440">
          <cell r="A440" t="str">
            <v>ESS_78_L</v>
          </cell>
          <cell r="B440" t="str">
            <v>Zone Substation Circuit Breaker replacement</v>
          </cell>
          <cell r="C440">
            <v>2481082.3720592032</v>
          </cell>
          <cell r="D440">
            <v>2831630.72136446</v>
          </cell>
          <cell r="E440">
            <v>2087617.3512410398</v>
          </cell>
          <cell r="F440">
            <v>1325721.3642563901</v>
          </cell>
          <cell r="G440">
            <v>1490199.9262375452</v>
          </cell>
          <cell r="H440">
            <v>1428472.9780564997</v>
          </cell>
          <cell r="I440">
            <v>1428472.9780564995</v>
          </cell>
          <cell r="J440">
            <v>1428472.9780564995</v>
          </cell>
          <cell r="K440">
            <v>1428472.9780564997</v>
          </cell>
          <cell r="L440">
            <v>1428472.9780564997</v>
          </cell>
          <cell r="M440">
            <v>1428472.9780564997</v>
          </cell>
        </row>
        <row r="441">
          <cell r="A441" t="str">
            <v>ESS_78_M</v>
          </cell>
          <cell r="B441" t="str">
            <v>Zone Substation Circuit Breaker replacement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</row>
        <row r="442">
          <cell r="A442" t="str">
            <v>ESS_78_S</v>
          </cell>
          <cell r="B442" t="str">
            <v>Zone Substation Circuit Breaker replacement</v>
          </cell>
          <cell r="C442">
            <v>1654054.9147061354</v>
          </cell>
          <cell r="D442">
            <v>1887753.814242973</v>
          </cell>
          <cell r="E442">
            <v>1391744.9008273601</v>
          </cell>
          <cell r="F442">
            <v>883814.24283759354</v>
          </cell>
          <cell r="G442">
            <v>993466.61749169696</v>
          </cell>
          <cell r="H442">
            <v>952315.31870433316</v>
          </cell>
          <cell r="I442">
            <v>952315.31870433316</v>
          </cell>
          <cell r="J442">
            <v>952315.31870433316</v>
          </cell>
          <cell r="K442">
            <v>952315.31870433304</v>
          </cell>
          <cell r="L442">
            <v>952315.31870433327</v>
          </cell>
          <cell r="M442">
            <v>952315.31870433327</v>
          </cell>
        </row>
        <row r="443">
          <cell r="A443" t="str">
            <v>ESS_78</v>
          </cell>
          <cell r="B443">
            <v>0</v>
          </cell>
          <cell r="C443">
            <v>4135137.2867653389</v>
          </cell>
          <cell r="D443">
            <v>4719384.5356074329</v>
          </cell>
          <cell r="E443">
            <v>3479362.2520683999</v>
          </cell>
          <cell r="F443">
            <v>2209535.6070939838</v>
          </cell>
          <cell r="G443">
            <v>2483666.5437292419</v>
          </cell>
          <cell r="H443">
            <v>2380788.2967608329</v>
          </cell>
          <cell r="I443">
            <v>2380788.2967608329</v>
          </cell>
          <cell r="J443">
            <v>2380788.2967608329</v>
          </cell>
          <cell r="K443">
            <v>2380788.2967608329</v>
          </cell>
          <cell r="L443">
            <v>2380788.2967608329</v>
          </cell>
          <cell r="M443">
            <v>2380788.2967608329</v>
          </cell>
        </row>
        <row r="444">
          <cell r="A444" t="str">
            <v>ESS_79_L</v>
          </cell>
          <cell r="B444" t="str">
            <v>Zone Substation Indoor Switchboards (Replacement, Refurbishment &amp; Conversion)</v>
          </cell>
          <cell r="C444">
            <v>6485609.2293234691</v>
          </cell>
          <cell r="D444">
            <v>5888933.7388496734</v>
          </cell>
          <cell r="E444">
            <v>6358259.7528268648</v>
          </cell>
          <cell r="F444">
            <v>5651018.7318841871</v>
          </cell>
          <cell r="G444">
            <v>4281544.7137755658</v>
          </cell>
          <cell r="H444">
            <v>2995780.85195335</v>
          </cell>
          <cell r="I444">
            <v>2995780.85195335</v>
          </cell>
          <cell r="J444">
            <v>2995780.85195335</v>
          </cell>
          <cell r="K444">
            <v>2995780.85195335</v>
          </cell>
          <cell r="L444">
            <v>2995780.85195335</v>
          </cell>
          <cell r="M444">
            <v>2995780.85195335</v>
          </cell>
        </row>
        <row r="445">
          <cell r="A445" t="str">
            <v>ESS_79_M</v>
          </cell>
          <cell r="B445" t="str">
            <v>Zone Substation Indoor Switchboards (Replacement, Refurbishment &amp; Conversion)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</row>
        <row r="446">
          <cell r="A446" t="str">
            <v>ESS_79_S</v>
          </cell>
          <cell r="B446" t="str">
            <v>Zone Substation Indoor Switchboards (Replacement, Refurbishment &amp; Conversion)</v>
          </cell>
          <cell r="C446">
            <v>4323739.4862156454</v>
          </cell>
          <cell r="D446">
            <v>3925955.8258997821</v>
          </cell>
          <cell r="E446">
            <v>4238839.8352179108</v>
          </cell>
          <cell r="F446">
            <v>3767345.8212561244</v>
          </cell>
          <cell r="G446">
            <v>2854363.1425170437</v>
          </cell>
          <cell r="H446">
            <v>1997187.2346355668</v>
          </cell>
          <cell r="I446">
            <v>1997187.2346355666</v>
          </cell>
          <cell r="J446">
            <v>1997187.2346355664</v>
          </cell>
          <cell r="K446">
            <v>1997187.2346355666</v>
          </cell>
          <cell r="L446">
            <v>1997187.2346355666</v>
          </cell>
          <cell r="M446">
            <v>1997187.2346355664</v>
          </cell>
        </row>
        <row r="447">
          <cell r="A447" t="str">
            <v>ESS_79</v>
          </cell>
          <cell r="B447">
            <v>0</v>
          </cell>
          <cell r="C447">
            <v>10809348.715539115</v>
          </cell>
          <cell r="D447">
            <v>9814889.5647494551</v>
          </cell>
          <cell r="E447">
            <v>10597099.588044776</v>
          </cell>
          <cell r="F447">
            <v>9418364.5531403124</v>
          </cell>
          <cell r="G447">
            <v>7135907.8562926091</v>
          </cell>
          <cell r="H447">
            <v>4992968.0865889173</v>
          </cell>
          <cell r="I447">
            <v>4992968.0865889164</v>
          </cell>
          <cell r="J447">
            <v>4992968.0865889164</v>
          </cell>
          <cell r="K447">
            <v>4992968.0865889164</v>
          </cell>
          <cell r="L447">
            <v>4992968.0865889164</v>
          </cell>
          <cell r="M447">
            <v>4992968.0865889164</v>
          </cell>
        </row>
        <row r="448">
          <cell r="A448" t="str">
            <v>ESS_8_L</v>
          </cell>
          <cell r="B448" t="str">
            <v>Capitalised research expenditure - DM volt-var control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</row>
        <row r="449">
          <cell r="A449" t="str">
            <v>ESS_8_M</v>
          </cell>
          <cell r="B449" t="str">
            <v>Capitalised research expenditure - DM volt-var control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</row>
        <row r="450">
          <cell r="A450" t="str">
            <v>ESS_8_S</v>
          </cell>
          <cell r="B450" t="str">
            <v>Capitalised research expenditure - DM volt-var control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</row>
        <row r="451">
          <cell r="A451" t="str">
            <v>ESS_8</v>
          </cell>
          <cell r="B451">
            <v>0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</row>
        <row r="452">
          <cell r="A452" t="str">
            <v>ESS_80_L</v>
          </cell>
          <cell r="B452" t="str">
            <v>Zone Substation Station Battery Replacement</v>
          </cell>
          <cell r="C452">
            <v>397571.09653543378</v>
          </cell>
          <cell r="D452">
            <v>399663.78742264956</v>
          </cell>
          <cell r="E452">
            <v>403472.79917765845</v>
          </cell>
          <cell r="F452">
            <v>407764.82911860896</v>
          </cell>
          <cell r="G452">
            <v>412114.06198266242</v>
          </cell>
          <cell r="H452">
            <v>1513775.1471849456</v>
          </cell>
          <cell r="I452">
            <v>1513775.1471849456</v>
          </cell>
          <cell r="J452">
            <v>1513775.1471849456</v>
          </cell>
          <cell r="K452">
            <v>1513775.1471849454</v>
          </cell>
          <cell r="L452">
            <v>1513775.1471849456</v>
          </cell>
          <cell r="M452">
            <v>1513775.1471849456</v>
          </cell>
        </row>
        <row r="453">
          <cell r="A453" t="str">
            <v>ESS_80_M</v>
          </cell>
          <cell r="B453" t="str">
            <v>Zone Substation Station Battery Replacement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</row>
        <row r="454">
          <cell r="A454" t="str">
            <v>ESS_80_S</v>
          </cell>
          <cell r="B454" t="str">
            <v>Zone Substation Station Battery Replacement</v>
          </cell>
          <cell r="C454">
            <v>397571.09653543378</v>
          </cell>
          <cell r="D454">
            <v>399663.78742264956</v>
          </cell>
          <cell r="E454">
            <v>403472.79917765845</v>
          </cell>
          <cell r="F454">
            <v>407764.82911860896</v>
          </cell>
          <cell r="G454">
            <v>412114.06198266242</v>
          </cell>
          <cell r="H454">
            <v>1513775.1471849456</v>
          </cell>
          <cell r="I454">
            <v>1513775.1471849456</v>
          </cell>
          <cell r="J454">
            <v>1513775.1471849456</v>
          </cell>
          <cell r="K454">
            <v>1513775.1471849454</v>
          </cell>
          <cell r="L454">
            <v>1513775.1471849456</v>
          </cell>
          <cell r="M454">
            <v>1513775.1471849456</v>
          </cell>
        </row>
        <row r="455">
          <cell r="A455" t="str">
            <v>ESS_80</v>
          </cell>
          <cell r="B455">
            <v>0</v>
          </cell>
          <cell r="C455">
            <v>795142.19307086756</v>
          </cell>
          <cell r="D455">
            <v>799327.57484529912</v>
          </cell>
          <cell r="E455">
            <v>806945.59835531691</v>
          </cell>
          <cell r="F455">
            <v>815529.65823721793</v>
          </cell>
          <cell r="G455">
            <v>824228.12396532483</v>
          </cell>
          <cell r="H455">
            <v>3027550.2943698913</v>
          </cell>
          <cell r="I455">
            <v>3027550.2943698913</v>
          </cell>
          <cell r="J455">
            <v>3027550.2943698913</v>
          </cell>
          <cell r="K455">
            <v>3027550.2943698908</v>
          </cell>
          <cell r="L455">
            <v>3027550.2943698913</v>
          </cell>
          <cell r="M455">
            <v>3027550.2943698913</v>
          </cell>
        </row>
        <row r="456">
          <cell r="A456" t="str">
            <v>ESS_81_L</v>
          </cell>
          <cell r="B456" t="str">
            <v>Zone Substation Voltage Transformer Replacement</v>
          </cell>
          <cell r="C456">
            <v>310362.11532975634</v>
          </cell>
          <cell r="D456">
            <v>221765.65259566551</v>
          </cell>
          <cell r="E456">
            <v>233514.54693273659</v>
          </cell>
          <cell r="F456">
            <v>246155.0818349403</v>
          </cell>
          <cell r="G456">
            <v>264677.52938469901</v>
          </cell>
          <cell r="H456">
            <v>302552.0791689803</v>
          </cell>
          <cell r="I456">
            <v>302552.07916898036</v>
          </cell>
          <cell r="J456">
            <v>302552.0791689803</v>
          </cell>
          <cell r="K456">
            <v>302552.0791689803</v>
          </cell>
          <cell r="L456">
            <v>302552.0791689803</v>
          </cell>
          <cell r="M456">
            <v>302552.0791689803</v>
          </cell>
        </row>
        <row r="457">
          <cell r="A457" t="str">
            <v>ESS_81_M</v>
          </cell>
          <cell r="B457" t="str">
            <v>Zone Substation Voltage Transformer Replacement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</row>
        <row r="458">
          <cell r="A458" t="str">
            <v>ESS_81_S</v>
          </cell>
          <cell r="B458" t="str">
            <v>Zone Substation Voltage Transformer Replacement</v>
          </cell>
          <cell r="C458">
            <v>133012.33514132418</v>
          </cell>
          <cell r="D458">
            <v>95042.422540999498</v>
          </cell>
          <cell r="E458">
            <v>100077.66297117283</v>
          </cell>
          <cell r="F458">
            <v>105495.03507211727</v>
          </cell>
          <cell r="G458">
            <v>113433.22687915672</v>
          </cell>
          <cell r="H458">
            <v>129665.17678670584</v>
          </cell>
          <cell r="I458">
            <v>129665.17678670584</v>
          </cell>
          <cell r="J458">
            <v>129665.17678670585</v>
          </cell>
          <cell r="K458">
            <v>129665.17678670587</v>
          </cell>
          <cell r="L458">
            <v>129665.17678670584</v>
          </cell>
          <cell r="M458">
            <v>129665.17678670584</v>
          </cell>
        </row>
        <row r="459">
          <cell r="A459" t="str">
            <v>ESS_81</v>
          </cell>
          <cell r="B459">
            <v>0</v>
          </cell>
          <cell r="C459">
            <v>443374.45047108049</v>
          </cell>
          <cell r="D459">
            <v>316808.07513666502</v>
          </cell>
          <cell r="E459">
            <v>333592.20990390942</v>
          </cell>
          <cell r="F459">
            <v>351650.11690705759</v>
          </cell>
          <cell r="G459">
            <v>378110.75626385573</v>
          </cell>
          <cell r="H459">
            <v>432217.25595568615</v>
          </cell>
          <cell r="I459">
            <v>432217.25595568621</v>
          </cell>
          <cell r="J459">
            <v>432217.25595568615</v>
          </cell>
          <cell r="K459">
            <v>432217.25595568615</v>
          </cell>
          <cell r="L459">
            <v>432217.25595568615</v>
          </cell>
          <cell r="M459">
            <v>432217.25595568615</v>
          </cell>
        </row>
        <row r="460">
          <cell r="A460" t="str">
            <v>ESS_82_L</v>
          </cell>
          <cell r="B460" t="str">
            <v>Zone Substation Current Transformer Replacement</v>
          </cell>
          <cell r="C460">
            <v>602917.09264675481</v>
          </cell>
          <cell r="D460">
            <v>693112.68289015163</v>
          </cell>
          <cell r="E460">
            <v>699211.23438595806</v>
          </cell>
          <cell r="F460">
            <v>706149.21055490116</v>
          </cell>
          <cell r="G460">
            <v>713187.75604610879</v>
          </cell>
          <cell r="H460">
            <v>696210.66337214364</v>
          </cell>
          <cell r="I460">
            <v>696210.66337214364</v>
          </cell>
          <cell r="J460">
            <v>696210.66337214364</v>
          </cell>
          <cell r="K460">
            <v>696210.66337214364</v>
          </cell>
          <cell r="L460">
            <v>696210.66337214364</v>
          </cell>
          <cell r="M460">
            <v>696210.66337214364</v>
          </cell>
        </row>
        <row r="461">
          <cell r="A461" t="str">
            <v>ESS_82_M</v>
          </cell>
          <cell r="B461" t="str">
            <v>Zone Substation Current Transformer Replacement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</row>
        <row r="462">
          <cell r="A462" t="str">
            <v>ESS_82_S</v>
          </cell>
          <cell r="B462" t="str">
            <v>Zone Substation Current Transformer Replacement</v>
          </cell>
          <cell r="C462">
            <v>493295.80307461752</v>
          </cell>
          <cell r="D462">
            <v>567092.19509194221</v>
          </cell>
          <cell r="E462">
            <v>572081.91904305655</v>
          </cell>
          <cell r="F462">
            <v>577758.44499946467</v>
          </cell>
          <cell r="G462">
            <v>583517.25494681625</v>
          </cell>
          <cell r="H462">
            <v>569626.90639539028</v>
          </cell>
          <cell r="I462">
            <v>569626.90639539016</v>
          </cell>
          <cell r="J462">
            <v>569626.90639539028</v>
          </cell>
          <cell r="K462">
            <v>569626.90639539016</v>
          </cell>
          <cell r="L462">
            <v>569626.90639539028</v>
          </cell>
          <cell r="M462">
            <v>569626.90639539028</v>
          </cell>
        </row>
        <row r="463">
          <cell r="A463" t="str">
            <v>ESS_82</v>
          </cell>
          <cell r="B463">
            <v>0</v>
          </cell>
          <cell r="C463">
            <v>1096212.8957213722</v>
          </cell>
          <cell r="D463">
            <v>1260204.877982094</v>
          </cell>
          <cell r="E463">
            <v>1271293.1534290146</v>
          </cell>
          <cell r="F463">
            <v>1283907.6555543658</v>
          </cell>
          <cell r="G463">
            <v>1296705.0109929251</v>
          </cell>
          <cell r="H463">
            <v>1265837.5697675338</v>
          </cell>
          <cell r="I463">
            <v>1265837.5697675338</v>
          </cell>
          <cell r="J463">
            <v>1265837.5697675338</v>
          </cell>
          <cell r="K463">
            <v>1265837.5697675338</v>
          </cell>
          <cell r="L463">
            <v>1265837.5697675338</v>
          </cell>
          <cell r="M463">
            <v>1265837.5697675338</v>
          </cell>
        </row>
        <row r="464">
          <cell r="A464" t="str">
            <v>ESS_83_L</v>
          </cell>
          <cell r="B464" t="str">
            <v>Zone Substation Surge Diverter Replacement</v>
          </cell>
          <cell r="C464">
            <v>352743.44690145651</v>
          </cell>
          <cell r="D464">
            <v>354833.30575342884</v>
          </cell>
          <cell r="E464">
            <v>358213.51863721194</v>
          </cell>
          <cell r="F464">
            <v>362023.17919054476</v>
          </cell>
          <cell r="G464">
            <v>365883.62900604191</v>
          </cell>
          <cell r="H464">
            <v>365874.85955001676</v>
          </cell>
          <cell r="I464">
            <v>365874.85955001676</v>
          </cell>
          <cell r="J464">
            <v>365874.85955001682</v>
          </cell>
          <cell r="K464">
            <v>365874.85955001676</v>
          </cell>
          <cell r="L464">
            <v>365874.85955001676</v>
          </cell>
          <cell r="M464">
            <v>365874.85955001676</v>
          </cell>
        </row>
        <row r="465">
          <cell r="A465" t="str">
            <v>ESS_83_M</v>
          </cell>
          <cell r="B465" t="str">
            <v>Zone Substation Surge Diverter Replacement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</row>
        <row r="466">
          <cell r="A466" t="str">
            <v>ESS_83_S</v>
          </cell>
          <cell r="B466" t="str">
            <v>Zone Substation Surge Diverter Replacement</v>
          </cell>
          <cell r="C466">
            <v>235162.29793430437</v>
          </cell>
          <cell r="D466">
            <v>236555.53716895261</v>
          </cell>
          <cell r="E466">
            <v>238809.01242480794</v>
          </cell>
          <cell r="F466">
            <v>241348.78612702986</v>
          </cell>
          <cell r="G466">
            <v>243922.41933736127</v>
          </cell>
          <cell r="H466">
            <v>243916.57303334455</v>
          </cell>
          <cell r="I466">
            <v>243916.57303334455</v>
          </cell>
          <cell r="J466">
            <v>243916.57303334458</v>
          </cell>
          <cell r="K466">
            <v>243916.57303334452</v>
          </cell>
          <cell r="L466">
            <v>243916.57303334455</v>
          </cell>
          <cell r="M466">
            <v>243916.57303334455</v>
          </cell>
        </row>
        <row r="467">
          <cell r="A467" t="str">
            <v>ESS_83</v>
          </cell>
          <cell r="B467">
            <v>0</v>
          </cell>
          <cell r="C467">
            <v>587905.74483576091</v>
          </cell>
          <cell r="D467">
            <v>591388.84292238147</v>
          </cell>
          <cell r="E467">
            <v>597022.53106201987</v>
          </cell>
          <cell r="F467">
            <v>603371.96531757456</v>
          </cell>
          <cell r="G467">
            <v>609806.04834340315</v>
          </cell>
          <cell r="H467">
            <v>609791.43258336128</v>
          </cell>
          <cell r="I467">
            <v>609791.43258336128</v>
          </cell>
          <cell r="J467">
            <v>609791.4325833614</v>
          </cell>
          <cell r="K467">
            <v>609791.43258336128</v>
          </cell>
          <cell r="L467">
            <v>609791.43258336128</v>
          </cell>
          <cell r="M467">
            <v>609791.43258336128</v>
          </cell>
        </row>
        <row r="468">
          <cell r="A468" t="str">
            <v>ESS_84_L</v>
          </cell>
          <cell r="B468" t="str">
            <v>Zone Substation Unplanned Equipment Failure Replacement</v>
          </cell>
          <cell r="C468">
            <v>30198.151917654362</v>
          </cell>
          <cell r="D468">
            <v>104133.72652004052</v>
          </cell>
          <cell r="E468">
            <v>104846.87251413697</v>
          </cell>
          <cell r="F468">
            <v>105686.857185844</v>
          </cell>
          <cell r="G468">
            <v>106542.73120574288</v>
          </cell>
          <cell r="H468">
            <v>95123.85547823977</v>
          </cell>
          <cell r="I468">
            <v>95123.85547823977</v>
          </cell>
          <cell r="J468">
            <v>95123.855478239755</v>
          </cell>
          <cell r="K468">
            <v>95123.85547823977</v>
          </cell>
          <cell r="L468">
            <v>95123.85547823977</v>
          </cell>
          <cell r="M468">
            <v>95123.855478239784</v>
          </cell>
        </row>
        <row r="469">
          <cell r="A469" t="str">
            <v>ESS_84_M</v>
          </cell>
          <cell r="B469" t="str">
            <v>Zone Substation Unplanned Equipment Failure Replacement</v>
          </cell>
          <cell r="C469">
            <v>60396.303835308725</v>
          </cell>
          <cell r="D469">
            <v>208267.45304008105</v>
          </cell>
          <cell r="E469">
            <v>209693.74502827393</v>
          </cell>
          <cell r="F469">
            <v>211373.71437168799</v>
          </cell>
          <cell r="G469">
            <v>213085.46241148576</v>
          </cell>
          <cell r="H469">
            <v>190247.71095647954</v>
          </cell>
          <cell r="I469">
            <v>190247.71095647954</v>
          </cell>
          <cell r="J469">
            <v>190247.71095647951</v>
          </cell>
          <cell r="K469">
            <v>190247.71095647954</v>
          </cell>
          <cell r="L469">
            <v>190247.71095647954</v>
          </cell>
          <cell r="M469">
            <v>190247.71095647957</v>
          </cell>
        </row>
        <row r="470">
          <cell r="A470" t="str">
            <v>ESS_84_S</v>
          </cell>
          <cell r="B470" t="str">
            <v>Zone Substation Unplanned Equipment Failure Replacement</v>
          </cell>
          <cell r="C470">
            <v>211387.06342358052</v>
          </cell>
          <cell r="D470">
            <v>728936.08564028365</v>
          </cell>
          <cell r="E470">
            <v>733928.10759895865</v>
          </cell>
          <cell r="F470">
            <v>739808.000300908</v>
          </cell>
          <cell r="G470">
            <v>745799.11844020011</v>
          </cell>
          <cell r="H470">
            <v>665866.98834767833</v>
          </cell>
          <cell r="I470">
            <v>665866.98834767833</v>
          </cell>
          <cell r="J470">
            <v>665866.98834767833</v>
          </cell>
          <cell r="K470">
            <v>665866.98834767833</v>
          </cell>
          <cell r="L470">
            <v>665866.98834767833</v>
          </cell>
          <cell r="M470">
            <v>665866.98834767833</v>
          </cell>
        </row>
        <row r="471">
          <cell r="A471" t="str">
            <v>ESS_84</v>
          </cell>
          <cell r="B471">
            <v>0</v>
          </cell>
          <cell r="C471">
            <v>301981.51917654357</v>
          </cell>
          <cell r="D471">
            <v>1041337.2652004051</v>
          </cell>
          <cell r="E471">
            <v>1048468.7251413695</v>
          </cell>
          <cell r="F471">
            <v>1056868.5718584401</v>
          </cell>
          <cell r="G471">
            <v>1065427.3120574288</v>
          </cell>
          <cell r="H471">
            <v>951238.55478239758</v>
          </cell>
          <cell r="I471">
            <v>951238.55478239758</v>
          </cell>
          <cell r="J471">
            <v>951238.55478239758</v>
          </cell>
          <cell r="K471">
            <v>951238.55478239758</v>
          </cell>
          <cell r="L471">
            <v>951238.55478239758</v>
          </cell>
          <cell r="M471">
            <v>951238.5547823977</v>
          </cell>
        </row>
        <row r="472">
          <cell r="A472" t="str">
            <v>ESS_85_L</v>
          </cell>
          <cell r="B472" t="str">
            <v>Zone Substation Protection Upgrades and Replacements</v>
          </cell>
          <cell r="C472">
            <v>711134.15003582975</v>
          </cell>
          <cell r="D472">
            <v>277207.06574458187</v>
          </cell>
          <cell r="E472">
            <v>401115.86036242353</v>
          </cell>
          <cell r="F472">
            <v>520283.96450612473</v>
          </cell>
          <cell r="G472">
            <v>194371.48501329764</v>
          </cell>
          <cell r="H472">
            <v>1461576.004178568</v>
          </cell>
          <cell r="I472">
            <v>1461576.0041785683</v>
          </cell>
          <cell r="J472">
            <v>1461576.004178568</v>
          </cell>
          <cell r="K472">
            <v>1461576.0041785683</v>
          </cell>
          <cell r="L472">
            <v>1461576.0041785683</v>
          </cell>
          <cell r="M472">
            <v>1461576.0041785683</v>
          </cell>
        </row>
        <row r="473">
          <cell r="A473" t="str">
            <v>ESS_85_M</v>
          </cell>
          <cell r="B473" t="str">
            <v>Zone Substation Protection Upgrades and Replacements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</row>
        <row r="474">
          <cell r="A474" t="str">
            <v>ESS_85_S</v>
          </cell>
          <cell r="B474" t="str">
            <v>Zone Substation Protection Upgrades and Replacements</v>
          </cell>
          <cell r="C474">
            <v>1320677.7072093983</v>
          </cell>
          <cell r="D474">
            <v>514813.12209708075</v>
          </cell>
          <cell r="E474">
            <v>744929.45495878661</v>
          </cell>
          <cell r="F474">
            <v>966241.64836851764</v>
          </cell>
          <cell r="G474">
            <v>360975.61502469575</v>
          </cell>
          <cell r="H474">
            <v>2714355.4363316265</v>
          </cell>
          <cell r="I474">
            <v>2714355.4363316265</v>
          </cell>
          <cell r="J474">
            <v>2714355.4363316265</v>
          </cell>
          <cell r="K474">
            <v>2714355.4363316265</v>
          </cell>
          <cell r="L474">
            <v>2714355.436331627</v>
          </cell>
          <cell r="M474">
            <v>2714355.4363316265</v>
          </cell>
        </row>
        <row r="475">
          <cell r="A475" t="str">
            <v>ESS_85</v>
          </cell>
          <cell r="B475">
            <v>0</v>
          </cell>
          <cell r="C475">
            <v>2031811.857245228</v>
          </cell>
          <cell r="D475">
            <v>792020.18784166267</v>
          </cell>
          <cell r="E475">
            <v>1146045.3153212101</v>
          </cell>
          <cell r="F475">
            <v>1486525.6128746425</v>
          </cell>
          <cell r="G475">
            <v>555347.1000379934</v>
          </cell>
          <cell r="H475">
            <v>4175931.4405101947</v>
          </cell>
          <cell r="I475">
            <v>4175931.4405101947</v>
          </cell>
          <cell r="J475">
            <v>4175931.4405101947</v>
          </cell>
          <cell r="K475">
            <v>4175931.4405101947</v>
          </cell>
          <cell r="L475">
            <v>4175931.4405101952</v>
          </cell>
          <cell r="M475">
            <v>4175931.4405101947</v>
          </cell>
        </row>
        <row r="476">
          <cell r="A476" t="str">
            <v>ESS_86_L</v>
          </cell>
          <cell r="B476" t="str">
            <v>Zone Substation Environmental Compliance</v>
          </cell>
          <cell r="C476">
            <v>196457.0810098112</v>
          </cell>
          <cell r="D476">
            <v>484599.15362844279</v>
          </cell>
          <cell r="E476">
            <v>416189.55113152991</v>
          </cell>
          <cell r="F476">
            <v>419249.79989534896</v>
          </cell>
          <cell r="G476">
            <v>422373.33277097158</v>
          </cell>
          <cell r="H476">
            <v>394927.44097136229</v>
          </cell>
          <cell r="I476">
            <v>394927.44097136235</v>
          </cell>
          <cell r="J476">
            <v>394927.44097136229</v>
          </cell>
          <cell r="K476">
            <v>394927.44097136229</v>
          </cell>
          <cell r="L476">
            <v>394927.44097136235</v>
          </cell>
          <cell r="M476">
            <v>394927.44097136229</v>
          </cell>
        </row>
        <row r="477">
          <cell r="A477" t="str">
            <v>ESS_86_M</v>
          </cell>
          <cell r="B477" t="str">
            <v>Zone Substation Environmental Compliance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</row>
        <row r="478">
          <cell r="A478" t="str">
            <v>ESS_86_S</v>
          </cell>
          <cell r="B478" t="str">
            <v>Zone Substation Environmental Compliance</v>
          </cell>
          <cell r="C478">
            <v>294685.62151471677</v>
          </cell>
          <cell r="D478">
            <v>726898.73044266424</v>
          </cell>
          <cell r="E478">
            <v>624284.32669729483</v>
          </cell>
          <cell r="F478">
            <v>628874.69984302332</v>
          </cell>
          <cell r="G478">
            <v>633559.99915645714</v>
          </cell>
          <cell r="H478">
            <v>592391.16145704326</v>
          </cell>
          <cell r="I478">
            <v>592391.16145704337</v>
          </cell>
          <cell r="J478">
            <v>592391.16145704337</v>
          </cell>
          <cell r="K478">
            <v>592391.16145704337</v>
          </cell>
          <cell r="L478">
            <v>592391.16145704326</v>
          </cell>
          <cell r="M478">
            <v>592391.16145704337</v>
          </cell>
        </row>
        <row r="479">
          <cell r="A479" t="str">
            <v>ESS_86</v>
          </cell>
          <cell r="B479">
            <v>0</v>
          </cell>
          <cell r="C479">
            <v>491142.70252452797</v>
          </cell>
          <cell r="D479">
            <v>1211497.884071107</v>
          </cell>
          <cell r="E479">
            <v>1040473.8778288248</v>
          </cell>
          <cell r="F479">
            <v>1048124.4997383723</v>
          </cell>
          <cell r="G479">
            <v>1055933.3319274287</v>
          </cell>
          <cell r="H479">
            <v>987318.60242840555</v>
          </cell>
          <cell r="I479">
            <v>987318.60242840578</v>
          </cell>
          <cell r="J479">
            <v>987318.60242840566</v>
          </cell>
          <cell r="K479">
            <v>987318.60242840566</v>
          </cell>
          <cell r="L479">
            <v>987318.60242840555</v>
          </cell>
          <cell r="M479">
            <v>987318.60242840566</v>
          </cell>
        </row>
        <row r="480">
          <cell r="A480" t="str">
            <v>ESS_87_L</v>
          </cell>
          <cell r="B480" t="str">
            <v>Zone Substation Earthing System Refurbishment</v>
          </cell>
          <cell r="C480">
            <v>78005.681700696034</v>
          </cell>
          <cell r="D480">
            <v>78595.155639777688</v>
          </cell>
          <cell r="E480">
            <v>79343.3913549258</v>
          </cell>
          <cell r="F480">
            <v>80186.601783028163</v>
          </cell>
          <cell r="G480">
            <v>81041.048686549213</v>
          </cell>
          <cell r="H480">
            <v>81013.905132185886</v>
          </cell>
          <cell r="I480">
            <v>81013.905132185886</v>
          </cell>
          <cell r="J480">
            <v>81013.905132185871</v>
          </cell>
          <cell r="K480">
            <v>81013.905132185886</v>
          </cell>
          <cell r="L480">
            <v>81013.905132185886</v>
          </cell>
          <cell r="M480">
            <v>81013.905132185886</v>
          </cell>
        </row>
        <row r="481">
          <cell r="A481" t="str">
            <v>ESS_87_M</v>
          </cell>
          <cell r="B481" t="str">
            <v>Zone Substation Earthing System Refurbishment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</row>
        <row r="482">
          <cell r="A482" t="str">
            <v>ESS_87_S</v>
          </cell>
          <cell r="B482" t="str">
            <v>Zone Substation Earthing System Refurbishment</v>
          </cell>
          <cell r="C482">
            <v>312022.72680278413</v>
          </cell>
          <cell r="D482">
            <v>314380.62255911075</v>
          </cell>
          <cell r="E482">
            <v>317373.5654197032</v>
          </cell>
          <cell r="F482">
            <v>320746.40713211265</v>
          </cell>
          <cell r="G482">
            <v>324164.19474619685</v>
          </cell>
          <cell r="H482">
            <v>324055.62052874354</v>
          </cell>
          <cell r="I482">
            <v>324055.62052874354</v>
          </cell>
          <cell r="J482">
            <v>324055.62052874349</v>
          </cell>
          <cell r="K482">
            <v>324055.62052874354</v>
          </cell>
          <cell r="L482">
            <v>324055.62052874354</v>
          </cell>
          <cell r="M482">
            <v>324055.62052874354</v>
          </cell>
        </row>
        <row r="483">
          <cell r="A483" t="str">
            <v>ESS_87</v>
          </cell>
          <cell r="B483">
            <v>0</v>
          </cell>
          <cell r="C483">
            <v>390028.40850348014</v>
          </cell>
          <cell r="D483">
            <v>392975.77819888841</v>
          </cell>
          <cell r="E483">
            <v>396716.95677462901</v>
          </cell>
          <cell r="F483">
            <v>400933.00891514082</v>
          </cell>
          <cell r="G483">
            <v>405205.24343274604</v>
          </cell>
          <cell r="H483">
            <v>405069.52566092944</v>
          </cell>
          <cell r="I483">
            <v>405069.52566092944</v>
          </cell>
          <cell r="J483">
            <v>405069.52566092939</v>
          </cell>
          <cell r="K483">
            <v>405069.52566092944</v>
          </cell>
          <cell r="L483">
            <v>405069.52566092944</v>
          </cell>
          <cell r="M483">
            <v>405069.52566092944</v>
          </cell>
        </row>
        <row r="484">
          <cell r="A484" t="str">
            <v>ESS_88_L</v>
          </cell>
          <cell r="B484" t="str">
            <v>Zone Substation Civil Refurbishment</v>
          </cell>
          <cell r="C484">
            <v>58122.642700015836</v>
          </cell>
          <cell r="D484">
            <v>70487.245341324946</v>
          </cell>
          <cell r="E484">
            <v>71098.743392523393</v>
          </cell>
          <cell r="F484">
            <v>71802.828818953451</v>
          </cell>
          <cell r="G484">
            <v>72509.620753586874</v>
          </cell>
          <cell r="H484">
            <v>70132.471781076441</v>
          </cell>
          <cell r="I484">
            <v>70132.471781076456</v>
          </cell>
          <cell r="J484">
            <v>70132.471781076441</v>
          </cell>
          <cell r="K484">
            <v>70132.471781076456</v>
          </cell>
          <cell r="L484">
            <v>70132.471781076441</v>
          </cell>
          <cell r="M484">
            <v>70132.471781076441</v>
          </cell>
        </row>
        <row r="485">
          <cell r="A485" t="str">
            <v>ESS_88_M</v>
          </cell>
          <cell r="B485" t="str">
            <v>Zone Substation Civil Refurbishment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</row>
        <row r="486">
          <cell r="A486" t="str">
            <v>ESS_88_S</v>
          </cell>
          <cell r="B486" t="str">
            <v>Zone Substation Civil Refurbishment</v>
          </cell>
          <cell r="C486">
            <v>38748.428466677229</v>
          </cell>
          <cell r="D486">
            <v>46991.496894216645</v>
          </cell>
          <cell r="E486">
            <v>47399.162261682271</v>
          </cell>
          <cell r="F486">
            <v>47868.55254596896</v>
          </cell>
          <cell r="G486">
            <v>48339.747169057919</v>
          </cell>
          <cell r="H486">
            <v>46754.981187384299</v>
          </cell>
          <cell r="I486">
            <v>46754.981187384299</v>
          </cell>
          <cell r="J486">
            <v>46754.981187384299</v>
          </cell>
          <cell r="K486">
            <v>46754.981187384306</v>
          </cell>
          <cell r="L486">
            <v>46754.981187384306</v>
          </cell>
          <cell r="M486">
            <v>46754.981187384299</v>
          </cell>
        </row>
        <row r="487">
          <cell r="A487" t="str">
            <v>ESS_88</v>
          </cell>
          <cell r="B487">
            <v>0</v>
          </cell>
          <cell r="C487">
            <v>96871.071166693058</v>
          </cell>
          <cell r="D487">
            <v>117478.74223554159</v>
          </cell>
          <cell r="E487">
            <v>118497.90565420566</v>
          </cell>
          <cell r="F487">
            <v>119671.38136492242</v>
          </cell>
          <cell r="G487">
            <v>120849.3679226448</v>
          </cell>
          <cell r="H487">
            <v>116887.45296846074</v>
          </cell>
          <cell r="I487">
            <v>116887.45296846076</v>
          </cell>
          <cell r="J487">
            <v>116887.45296846074</v>
          </cell>
          <cell r="K487">
            <v>116887.45296846077</v>
          </cell>
          <cell r="L487">
            <v>116887.45296846074</v>
          </cell>
          <cell r="M487">
            <v>116887.45296846074</v>
          </cell>
        </row>
        <row r="488">
          <cell r="A488" t="str">
            <v>ESS_89_L</v>
          </cell>
          <cell r="B488" t="str">
            <v>Zone Substation Building Refurbishment</v>
          </cell>
          <cell r="C488">
            <v>512173.13842621061</v>
          </cell>
          <cell r="D488">
            <v>662511.09754659026</v>
          </cell>
          <cell r="E488">
            <v>668111.6667372412</v>
          </cell>
          <cell r="F488">
            <v>674515.96729681396</v>
          </cell>
          <cell r="G488">
            <v>707150.97735656425</v>
          </cell>
          <cell r="H488">
            <v>657122.48351296398</v>
          </cell>
          <cell r="I488">
            <v>657122.48351296398</v>
          </cell>
          <cell r="J488">
            <v>657122.48351296398</v>
          </cell>
          <cell r="K488">
            <v>657122.48351296398</v>
          </cell>
          <cell r="L488">
            <v>657122.48351296398</v>
          </cell>
          <cell r="M488">
            <v>657122.48351296398</v>
          </cell>
        </row>
        <row r="489">
          <cell r="A489" t="str">
            <v>ESS_89_M</v>
          </cell>
          <cell r="B489" t="str">
            <v>Zone Substation Building Refurbishment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</row>
        <row r="490">
          <cell r="A490" t="str">
            <v>ESS_89_S</v>
          </cell>
          <cell r="B490" t="str">
            <v>Zone Substation Building Refurbishment</v>
          </cell>
          <cell r="C490">
            <v>768259.70763931586</v>
          </cell>
          <cell r="D490">
            <v>993766.64631988504</v>
          </cell>
          <cell r="E490">
            <v>1002167.5001058616</v>
          </cell>
          <cell r="F490">
            <v>1011773.950945221</v>
          </cell>
          <cell r="G490">
            <v>1060726.4660348464</v>
          </cell>
          <cell r="H490">
            <v>985683.72526944615</v>
          </cell>
          <cell r="I490">
            <v>985683.7252694458</v>
          </cell>
          <cell r="J490">
            <v>985683.72526944615</v>
          </cell>
          <cell r="K490">
            <v>985683.72526944592</v>
          </cell>
          <cell r="L490">
            <v>985683.72526944603</v>
          </cell>
          <cell r="M490">
            <v>985683.72526944592</v>
          </cell>
        </row>
        <row r="491">
          <cell r="A491" t="str">
            <v>ESS_89</v>
          </cell>
          <cell r="B491">
            <v>0</v>
          </cell>
          <cell r="C491">
            <v>1280432.8460655264</v>
          </cell>
          <cell r="D491">
            <v>1656277.7438664753</v>
          </cell>
          <cell r="E491">
            <v>1670279.1668431028</v>
          </cell>
          <cell r="F491">
            <v>1686289.918242035</v>
          </cell>
          <cell r="G491">
            <v>1767877.4433914106</v>
          </cell>
          <cell r="H491">
            <v>1642806.2087824102</v>
          </cell>
          <cell r="I491">
            <v>1642806.2087824098</v>
          </cell>
          <cell r="J491">
            <v>1642806.2087824102</v>
          </cell>
          <cell r="K491">
            <v>1642806.2087824098</v>
          </cell>
          <cell r="L491">
            <v>1642806.20878241</v>
          </cell>
          <cell r="M491">
            <v>1642806.2087824098</v>
          </cell>
        </row>
        <row r="492">
          <cell r="A492" t="str">
            <v>ESS_9_L</v>
          </cell>
          <cell r="B492" t="str">
            <v>Power factor correction - DM</v>
          </cell>
          <cell r="C492">
            <v>235545.58495770401</v>
          </cell>
          <cell r="D492">
            <v>190912.07484339568</v>
          </cell>
          <cell r="E492">
            <v>1278174.6051674683</v>
          </cell>
          <cell r="F492">
            <v>1291853.8134467574</v>
          </cell>
          <cell r="G492">
            <v>1305588.7086989169</v>
          </cell>
          <cell r="H492">
            <v>1305547.8662638876</v>
          </cell>
          <cell r="I492">
            <v>1336298.0609632623</v>
          </cell>
          <cell r="J492">
            <v>1336298.0609632623</v>
          </cell>
          <cell r="K492">
            <v>1336298.0609632623</v>
          </cell>
          <cell r="L492">
            <v>1336298.0609632626</v>
          </cell>
          <cell r="M492">
            <v>1336298.0609632626</v>
          </cell>
        </row>
        <row r="493">
          <cell r="A493" t="str">
            <v>ESS_9_M</v>
          </cell>
          <cell r="B493" t="str">
            <v>Power factor correction - DM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</row>
        <row r="494">
          <cell r="A494" t="str">
            <v>ESS_9_S</v>
          </cell>
          <cell r="B494" t="str">
            <v>Power factor correction - DM</v>
          </cell>
          <cell r="C494">
            <v>353318.37743655604</v>
          </cell>
          <cell r="D494">
            <v>286368.11226509343</v>
          </cell>
          <cell r="E494">
            <v>1917261.9077512024</v>
          </cell>
          <cell r="F494">
            <v>1937780.7201701358</v>
          </cell>
          <cell r="G494">
            <v>1958383.0630483753</v>
          </cell>
          <cell r="H494">
            <v>1958321.7993958318</v>
          </cell>
          <cell r="I494">
            <v>2004447.0914448937</v>
          </cell>
          <cell r="J494">
            <v>2004447.0914448935</v>
          </cell>
          <cell r="K494">
            <v>2004447.0914448935</v>
          </cell>
          <cell r="L494">
            <v>2004447.0914448937</v>
          </cell>
          <cell r="M494">
            <v>2004447.0914448937</v>
          </cell>
        </row>
        <row r="495">
          <cell r="A495" t="str">
            <v>ESS_9</v>
          </cell>
          <cell r="B495">
            <v>0</v>
          </cell>
          <cell r="C495">
            <v>588863.9623942601</v>
          </cell>
          <cell r="D495">
            <v>477280.1871084891</v>
          </cell>
          <cell r="E495">
            <v>3195436.5129186707</v>
          </cell>
          <cell r="F495">
            <v>3229634.533616893</v>
          </cell>
          <cell r="G495">
            <v>3263971.771747292</v>
          </cell>
          <cell r="H495">
            <v>3263869.6656597191</v>
          </cell>
          <cell r="I495">
            <v>3340745.1524081561</v>
          </cell>
          <cell r="J495">
            <v>3340745.1524081556</v>
          </cell>
          <cell r="K495">
            <v>3340745.1524081556</v>
          </cell>
          <cell r="L495">
            <v>3340745.1524081565</v>
          </cell>
          <cell r="M495">
            <v>3340745.1524081565</v>
          </cell>
        </row>
        <row r="496">
          <cell r="A496" t="str">
            <v>ESS_90_L</v>
          </cell>
          <cell r="B496" t="str">
            <v>Minor Zone Substation Monitoring - NT</v>
          </cell>
          <cell r="C496">
            <v>0</v>
          </cell>
          <cell r="D496">
            <v>108648.63614358383</v>
          </cell>
          <cell r="E496">
            <v>109157.13619115314</v>
          </cell>
          <cell r="F496">
            <v>109806.72678594402</v>
          </cell>
          <cell r="G496">
            <v>110464.85280035611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</row>
        <row r="497">
          <cell r="A497" t="str">
            <v>ESS_90_M</v>
          </cell>
          <cell r="B497" t="str">
            <v>Minor Zone Substation Monitoring - NT</v>
          </cell>
          <cell r="C497">
            <v>0</v>
          </cell>
          <cell r="D497">
            <v>108648.63614358383</v>
          </cell>
          <cell r="E497">
            <v>109157.13619115314</v>
          </cell>
          <cell r="F497">
            <v>109806.72678594402</v>
          </cell>
          <cell r="G497">
            <v>110464.85280035611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</row>
        <row r="498">
          <cell r="A498" t="str">
            <v>ESS_90_S</v>
          </cell>
          <cell r="B498" t="str">
            <v>Minor Zone Substation Monitoring - NT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</row>
        <row r="499">
          <cell r="A499" t="str">
            <v>ESS_90</v>
          </cell>
          <cell r="B499">
            <v>0</v>
          </cell>
          <cell r="C499">
            <v>0</v>
          </cell>
          <cell r="D499">
            <v>217297.27228716767</v>
          </cell>
          <cell r="E499">
            <v>218314.27238230628</v>
          </cell>
          <cell r="F499">
            <v>219613.45357188804</v>
          </cell>
          <cell r="G499">
            <v>220929.70560071222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</row>
        <row r="500">
          <cell r="A500" t="str">
            <v>ESS_91_L</v>
          </cell>
          <cell r="B500" t="str">
            <v>Meters for new connections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</row>
        <row r="501">
          <cell r="A501" t="str">
            <v>ESS_91_M</v>
          </cell>
          <cell r="B501" t="str">
            <v>Meters for new connections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</row>
        <row r="502">
          <cell r="A502" t="str">
            <v>ESS_91_S</v>
          </cell>
          <cell r="B502" t="str">
            <v>Meters for new connections</v>
          </cell>
          <cell r="C502">
            <v>2650692.1404933664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</row>
        <row r="503">
          <cell r="A503" t="str">
            <v>ESS_91</v>
          </cell>
          <cell r="B503">
            <v>0</v>
          </cell>
          <cell r="C503">
            <v>2650692.1404933664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</row>
        <row r="504">
          <cell r="A504" t="str">
            <v>ESS_92_L</v>
          </cell>
          <cell r="B504" t="str">
            <v>New load control Relays</v>
          </cell>
          <cell r="C504">
            <v>0</v>
          </cell>
          <cell r="D504">
            <v>0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</row>
        <row r="505">
          <cell r="A505" t="str">
            <v>ESS_92_M</v>
          </cell>
          <cell r="B505" t="str">
            <v>New load control Relays</v>
          </cell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</row>
        <row r="506">
          <cell r="A506" t="str">
            <v>ESS_92_S</v>
          </cell>
          <cell r="B506" t="str">
            <v>New load control Relays</v>
          </cell>
          <cell r="C506">
            <v>379651.18905861204</v>
          </cell>
          <cell r="D506">
            <v>433392.3610770356</v>
          </cell>
          <cell r="E506">
            <v>493914.41716890666</v>
          </cell>
          <cell r="F506">
            <v>308716.49138834508</v>
          </cell>
          <cell r="G506">
            <v>419911.94841086777</v>
          </cell>
          <cell r="H506">
            <v>150589.42608660329</v>
          </cell>
          <cell r="I506">
            <v>146157.60041785683</v>
          </cell>
          <cell r="J506">
            <v>146157.60041785683</v>
          </cell>
          <cell r="K506">
            <v>146157.60041785683</v>
          </cell>
          <cell r="L506">
            <v>146157.6004178568</v>
          </cell>
          <cell r="M506">
            <v>146157.60041785683</v>
          </cell>
        </row>
        <row r="507">
          <cell r="A507" t="str">
            <v>ESS_92</v>
          </cell>
          <cell r="B507">
            <v>0</v>
          </cell>
          <cell r="C507">
            <v>379651.18905861204</v>
          </cell>
          <cell r="D507">
            <v>433392.3610770356</v>
          </cell>
          <cell r="E507">
            <v>493914.41716890666</v>
          </cell>
          <cell r="F507">
            <v>308716.49138834508</v>
          </cell>
          <cell r="G507">
            <v>419911.94841086777</v>
          </cell>
          <cell r="H507">
            <v>150589.42608660329</v>
          </cell>
          <cell r="I507">
            <v>146157.60041785683</v>
          </cell>
          <cell r="J507">
            <v>146157.60041785683</v>
          </cell>
          <cell r="K507">
            <v>146157.60041785683</v>
          </cell>
          <cell r="L507">
            <v>146157.6004178568</v>
          </cell>
          <cell r="M507">
            <v>146157.60041785683</v>
          </cell>
        </row>
        <row r="508">
          <cell r="A508" t="str">
            <v>ESS_93_L</v>
          </cell>
          <cell r="B508" t="str">
            <v>Meter replacement program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</row>
        <row r="509">
          <cell r="A509" t="str">
            <v>ESS_93_M</v>
          </cell>
          <cell r="B509" t="str">
            <v>Meter replacement program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</row>
        <row r="510">
          <cell r="A510" t="str">
            <v>ESS_93_S</v>
          </cell>
          <cell r="B510" t="str">
            <v>Meter replacement program</v>
          </cell>
          <cell r="C510">
            <v>4127149.4168933225</v>
          </cell>
          <cell r="D510">
            <v>5751467.998439284</v>
          </cell>
          <cell r="E510">
            <v>5994417.3383676568</v>
          </cell>
          <cell r="F510">
            <v>8225822.8962888364</v>
          </cell>
          <cell r="G510">
            <v>8163986.6815289753</v>
          </cell>
          <cell r="H510">
            <v>4525480.9136866815</v>
          </cell>
          <cell r="I510">
            <v>4489126.2985484591</v>
          </cell>
          <cell r="J510">
            <v>4489126.2985484591</v>
          </cell>
          <cell r="K510">
            <v>4489126.2985484591</v>
          </cell>
          <cell r="L510">
            <v>4489126.29854846</v>
          </cell>
          <cell r="M510">
            <v>4489126.29854846</v>
          </cell>
        </row>
        <row r="511">
          <cell r="A511" t="str">
            <v>ESS_93</v>
          </cell>
          <cell r="B511">
            <v>0</v>
          </cell>
          <cell r="C511">
            <v>4127149.4168933225</v>
          </cell>
          <cell r="D511">
            <v>5751467.998439284</v>
          </cell>
          <cell r="E511">
            <v>5994417.3383676568</v>
          </cell>
          <cell r="F511">
            <v>8225822.8962888364</v>
          </cell>
          <cell r="G511">
            <v>8163986.6815289753</v>
          </cell>
          <cell r="H511">
            <v>4525480.9136866815</v>
          </cell>
          <cell r="I511">
            <v>4489126.2985484591</v>
          </cell>
          <cell r="J511">
            <v>4489126.2985484591</v>
          </cell>
          <cell r="K511">
            <v>4489126.2985484591</v>
          </cell>
          <cell r="L511">
            <v>4489126.29854846</v>
          </cell>
          <cell r="M511">
            <v>4489126.29854846</v>
          </cell>
        </row>
        <row r="512">
          <cell r="A512" t="str">
            <v>ESS_94_L</v>
          </cell>
          <cell r="B512" t="str">
            <v>New Zone Substations meters</v>
          </cell>
          <cell r="C512">
            <v>0</v>
          </cell>
          <cell r="D512">
            <v>35634.036426392326</v>
          </cell>
          <cell r="E512">
            <v>35800.811734317977</v>
          </cell>
          <cell r="F512">
            <v>36013.861226498382</v>
          </cell>
          <cell r="G512">
            <v>36229.71009394525</v>
          </cell>
          <cell r="H512">
            <v>36229.71009394525</v>
          </cell>
          <cell r="I512">
            <v>35495.417244336662</v>
          </cell>
          <cell r="J512">
            <v>35495.417244336655</v>
          </cell>
          <cell r="K512">
            <v>35495.417244336655</v>
          </cell>
          <cell r="L512">
            <v>35495.417244336655</v>
          </cell>
          <cell r="M512">
            <v>35495.417244336655</v>
          </cell>
        </row>
        <row r="513">
          <cell r="A513" t="str">
            <v>ESS_94_M</v>
          </cell>
          <cell r="B513" t="str">
            <v>New Zone Substations meters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</row>
        <row r="514">
          <cell r="A514" t="str">
            <v>ESS_94_S</v>
          </cell>
          <cell r="B514" t="str">
            <v>New Zone Substations meters</v>
          </cell>
          <cell r="C514">
            <v>0</v>
          </cell>
          <cell r="D514">
            <v>53451.054639588488</v>
          </cell>
          <cell r="E514">
            <v>53701.217601476972</v>
          </cell>
          <cell r="F514">
            <v>54020.791839747551</v>
          </cell>
          <cell r="G514">
            <v>54344.565140917868</v>
          </cell>
          <cell r="H514">
            <v>54344.565140917861</v>
          </cell>
          <cell r="I514">
            <v>53243.125866504983</v>
          </cell>
          <cell r="J514">
            <v>53243.125866504983</v>
          </cell>
          <cell r="K514">
            <v>53243.125866504983</v>
          </cell>
          <cell r="L514">
            <v>53243.125866504983</v>
          </cell>
          <cell r="M514">
            <v>53243.125866504983</v>
          </cell>
        </row>
        <row r="515">
          <cell r="A515" t="str">
            <v>ESS_94</v>
          </cell>
          <cell r="B515">
            <v>0</v>
          </cell>
          <cell r="C515">
            <v>0</v>
          </cell>
          <cell r="D515">
            <v>89085.091065980814</v>
          </cell>
          <cell r="E515">
            <v>89502.029335794941</v>
          </cell>
          <cell r="F515">
            <v>90034.653066245926</v>
          </cell>
          <cell r="G515">
            <v>90574.275234863118</v>
          </cell>
          <cell r="H515">
            <v>90574.275234863104</v>
          </cell>
          <cell r="I515">
            <v>88738.543110841652</v>
          </cell>
          <cell r="J515">
            <v>88738.543110841638</v>
          </cell>
          <cell r="K515">
            <v>88738.543110841638</v>
          </cell>
          <cell r="L515">
            <v>88738.543110841638</v>
          </cell>
          <cell r="M515">
            <v>88738.543110841638</v>
          </cell>
        </row>
        <row r="516">
          <cell r="A516" t="str">
            <v>ESS_95_L</v>
          </cell>
          <cell r="B516" t="str">
            <v>Power Quality Monitoring utilising metering technology - PQ</v>
          </cell>
          <cell r="C516">
            <v>60396.706477334294</v>
          </cell>
          <cell r="D516">
            <v>78783.7042451499</v>
          </cell>
          <cell r="E516">
            <v>70539.437372124972</v>
          </cell>
          <cell r="F516">
            <v>71294.360569694123</v>
          </cell>
          <cell r="G516">
            <v>72052.356986416475</v>
          </cell>
          <cell r="H516">
            <v>72052.35698641646</v>
          </cell>
          <cell r="I516">
            <v>73078.800208928413</v>
          </cell>
          <cell r="J516">
            <v>73078.800208928413</v>
          </cell>
          <cell r="K516">
            <v>73078.800208928413</v>
          </cell>
          <cell r="L516">
            <v>73078.800208928398</v>
          </cell>
          <cell r="M516">
            <v>73078.800208928413</v>
          </cell>
        </row>
        <row r="517">
          <cell r="A517" t="str">
            <v>ESS_95_M</v>
          </cell>
          <cell r="B517" t="str">
            <v>Power Quality Monitoring utilising metering technology - PQ</v>
          </cell>
          <cell r="C517">
            <v>60396.706477334294</v>
          </cell>
          <cell r="D517">
            <v>78783.7042451499</v>
          </cell>
          <cell r="E517">
            <v>70539.437372124972</v>
          </cell>
          <cell r="F517">
            <v>71294.360569694123</v>
          </cell>
          <cell r="G517">
            <v>72052.356986416475</v>
          </cell>
          <cell r="H517">
            <v>72052.35698641646</v>
          </cell>
          <cell r="I517">
            <v>73078.800208928413</v>
          </cell>
          <cell r="J517">
            <v>73078.800208928413</v>
          </cell>
          <cell r="K517">
            <v>73078.800208928413</v>
          </cell>
          <cell r="L517">
            <v>73078.800208928398</v>
          </cell>
          <cell r="M517">
            <v>73078.800208928413</v>
          </cell>
        </row>
        <row r="518">
          <cell r="A518" t="str">
            <v>ESS_95_S</v>
          </cell>
          <cell r="B518" t="str">
            <v>Power Quality Monitoring utilising metering technology - PQ</v>
          </cell>
          <cell r="C518">
            <v>30198.353238667147</v>
          </cell>
          <cell r="D518">
            <v>39391.85212257495</v>
          </cell>
          <cell r="E518">
            <v>35269.718686062486</v>
          </cell>
          <cell r="F518">
            <v>35647.180284847062</v>
          </cell>
          <cell r="G518">
            <v>36026.178493208237</v>
          </cell>
          <cell r="H518">
            <v>36026.17849320823</v>
          </cell>
          <cell r="I518">
            <v>36539.400104464206</v>
          </cell>
          <cell r="J518">
            <v>36539.400104464206</v>
          </cell>
          <cell r="K518">
            <v>36539.400104464206</v>
          </cell>
          <cell r="L518">
            <v>36539.400104464199</v>
          </cell>
          <cell r="M518">
            <v>36539.400104464206</v>
          </cell>
        </row>
        <row r="519">
          <cell r="A519" t="str">
            <v>ESS_95</v>
          </cell>
          <cell r="B519">
            <v>0</v>
          </cell>
          <cell r="C519">
            <v>150991.76619333573</v>
          </cell>
          <cell r="D519">
            <v>196959.26061287476</v>
          </cell>
          <cell r="E519">
            <v>176348.59343031244</v>
          </cell>
          <cell r="F519">
            <v>178235.90142423532</v>
          </cell>
          <cell r="G519">
            <v>180130.8924660412</v>
          </cell>
          <cell r="H519">
            <v>180130.89246604114</v>
          </cell>
          <cell r="I519">
            <v>182697.00052232103</v>
          </cell>
          <cell r="J519">
            <v>182697.00052232103</v>
          </cell>
          <cell r="K519">
            <v>182697.00052232103</v>
          </cell>
          <cell r="L519">
            <v>182697.000522321</v>
          </cell>
          <cell r="M519">
            <v>182697.00052232103</v>
          </cell>
        </row>
        <row r="520">
          <cell r="A520" t="str">
            <v>ESS_96_L</v>
          </cell>
          <cell r="B520" t="str">
            <v>Spot Luminaire Replacements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</row>
        <row r="521">
          <cell r="A521" t="str">
            <v>ESS_96_M</v>
          </cell>
          <cell r="B521" t="str">
            <v>Spot Luminaire Replacements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M521">
            <v>0</v>
          </cell>
        </row>
        <row r="522">
          <cell r="A522" t="str">
            <v>ESS_96_S</v>
          </cell>
          <cell r="B522" t="str">
            <v>Spot Luminaire Replacements</v>
          </cell>
          <cell r="C522">
            <v>3465990.048</v>
          </cell>
          <cell r="D522">
            <v>3568193.1434999998</v>
          </cell>
          <cell r="E522">
            <v>3670910.5379999997</v>
          </cell>
          <cell r="F522">
            <v>3774529.4924999997</v>
          </cell>
          <cell r="G522">
            <v>3882789.432</v>
          </cell>
          <cell r="H522">
            <v>3900000.0000000005</v>
          </cell>
          <cell r="I522">
            <v>3900000</v>
          </cell>
          <cell r="J522">
            <v>3900000.0000000005</v>
          </cell>
          <cell r="K522">
            <v>3900000</v>
          </cell>
          <cell r="L522">
            <v>3900000.0000000005</v>
          </cell>
          <cell r="M522">
            <v>3900000</v>
          </cell>
        </row>
        <row r="523">
          <cell r="A523" t="str">
            <v>ESS_96</v>
          </cell>
          <cell r="B523">
            <v>0</v>
          </cell>
          <cell r="C523">
            <v>3465990.048</v>
          </cell>
          <cell r="D523">
            <v>3568193.1434999998</v>
          </cell>
          <cell r="E523">
            <v>3670910.5379999997</v>
          </cell>
          <cell r="F523">
            <v>3774529.4924999997</v>
          </cell>
          <cell r="G523">
            <v>3882789.432</v>
          </cell>
          <cell r="H523">
            <v>3900000.0000000005</v>
          </cell>
          <cell r="I523">
            <v>3900000</v>
          </cell>
          <cell r="J523">
            <v>3900000.0000000005</v>
          </cell>
          <cell r="K523">
            <v>3900000</v>
          </cell>
          <cell r="L523">
            <v>3900000.0000000005</v>
          </cell>
          <cell r="M523">
            <v>3900000</v>
          </cell>
        </row>
        <row r="524">
          <cell r="A524" t="str">
            <v>ESS_97_L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</row>
        <row r="525">
          <cell r="A525" t="str">
            <v>ESS_97_M</v>
          </cell>
          <cell r="B525">
            <v>0</v>
          </cell>
          <cell r="C525">
            <v>0</v>
          </cell>
          <cell r="D525">
            <v>0</v>
          </cell>
          <cell r="E525">
            <v>0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</row>
        <row r="526">
          <cell r="A526" t="str">
            <v>ESS_97_S</v>
          </cell>
          <cell r="B526">
            <v>0</v>
          </cell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</row>
        <row r="527">
          <cell r="A527" t="str">
            <v>ESS_97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  <cell r="M527">
            <v>0</v>
          </cell>
        </row>
        <row r="528">
          <cell r="A528" t="str">
            <v>ESS_98_L</v>
          </cell>
          <cell r="B528">
            <v>0</v>
          </cell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  <cell r="M528">
            <v>0</v>
          </cell>
        </row>
        <row r="529">
          <cell r="A529" t="str">
            <v>ESS_98_M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</row>
        <row r="530">
          <cell r="A530" t="str">
            <v>ESS_98_S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</row>
        <row r="531">
          <cell r="A531" t="str">
            <v>ESS_98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</row>
        <row r="532">
          <cell r="A532" t="str">
            <v>ESS_99_L</v>
          </cell>
          <cell r="B532" t="str">
            <v>Replace rusting streetlight triangular columns</v>
          </cell>
          <cell r="C532">
            <v>288321.35649792111</v>
          </cell>
          <cell r="D532">
            <v>289982.78613283607</v>
          </cell>
          <cell r="E532">
            <v>292738.66509431863</v>
          </cell>
          <cell r="F532">
            <v>295871.59636423067</v>
          </cell>
          <cell r="G532">
            <v>299017.28149362846</v>
          </cell>
          <cell r="H532">
            <v>299018.44475523033</v>
          </cell>
          <cell r="I532">
            <v>299018.44475523033</v>
          </cell>
          <cell r="J532">
            <v>299018.44475523033</v>
          </cell>
          <cell r="K532">
            <v>299018.44475523033</v>
          </cell>
          <cell r="L532">
            <v>299018.44475523033</v>
          </cell>
          <cell r="M532">
            <v>299018.40598402056</v>
          </cell>
        </row>
        <row r="533">
          <cell r="A533" t="str">
            <v>ESS_99_M</v>
          </cell>
          <cell r="B533" t="str">
            <v>Replace rusting streetlight triangular columns</v>
          </cell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</row>
        <row r="534">
          <cell r="A534" t="str">
            <v>ESS_99_S</v>
          </cell>
          <cell r="B534" t="str">
            <v>Replace rusting streetlight triangular columns</v>
          </cell>
          <cell r="C534">
            <v>72080.339124480277</v>
          </cell>
          <cell r="D534">
            <v>72495.696533209019</v>
          </cell>
          <cell r="E534">
            <v>73184.666273579656</v>
          </cell>
          <cell r="F534">
            <v>73967.899091057669</v>
          </cell>
          <cell r="G534">
            <v>74754.320373407114</v>
          </cell>
          <cell r="H534">
            <v>74754.611188807583</v>
          </cell>
          <cell r="I534">
            <v>74754.611188807583</v>
          </cell>
          <cell r="J534">
            <v>74754.611188807583</v>
          </cell>
          <cell r="K534">
            <v>74754.611188807583</v>
          </cell>
          <cell r="L534">
            <v>74754.611188807583</v>
          </cell>
          <cell r="M534">
            <v>74754.60149600514</v>
          </cell>
        </row>
        <row r="535">
          <cell r="A535" t="str">
            <v>ESS_99</v>
          </cell>
          <cell r="B535">
            <v>0</v>
          </cell>
          <cell r="C535">
            <v>360401.69562240137</v>
          </cell>
          <cell r="D535">
            <v>362478.48266604508</v>
          </cell>
          <cell r="E535">
            <v>365923.33136789827</v>
          </cell>
          <cell r="F535">
            <v>369839.49545528833</v>
          </cell>
          <cell r="G535">
            <v>373771.60186703556</v>
          </cell>
          <cell r="H535">
            <v>373773.05594403791</v>
          </cell>
          <cell r="I535">
            <v>373773.05594403791</v>
          </cell>
          <cell r="J535">
            <v>373773.05594403791</v>
          </cell>
          <cell r="K535">
            <v>373773.05594403791</v>
          </cell>
          <cell r="L535">
            <v>373773.05594403791</v>
          </cell>
          <cell r="M535">
            <v>373773.0074800257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7.2_Linked"/>
      <sheetName val="2016_Output"/>
      <sheetName val="FY18 &amp;FY19_Input"/>
      <sheetName val="FY17&amp;FY18_Input"/>
      <sheetName val="Revisions"/>
      <sheetName val="PH_23_9_15"/>
      <sheetName val="PH_17_9_15"/>
      <sheetName val="PH_3_9_15"/>
      <sheetName val="FY15_Input"/>
      <sheetName val="All Subtransmission Planning pr"/>
    </sheetNames>
    <sheetDataSet>
      <sheetData sheetId="0">
        <row r="4">
          <cell r="A4" t="str">
            <v>ESS_1001</v>
          </cell>
        </row>
      </sheetData>
      <sheetData sheetId="1"/>
      <sheetData sheetId="2"/>
      <sheetData sheetId="3">
        <row r="4">
          <cell r="A4" t="str">
            <v>ESS_1001</v>
          </cell>
          <cell r="B4" t="str">
            <v>Beryl to Mudgee - implement 66kV backup changeover scheme</v>
          </cell>
          <cell r="C4" t="str">
            <v>Capacity</v>
          </cell>
          <cell r="D4">
            <v>0</v>
          </cell>
          <cell r="E4">
            <v>13531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 t="str">
            <v>Brendan Brewer</v>
          </cell>
        </row>
        <row r="5">
          <cell r="A5" t="str">
            <v>ESS_1004</v>
          </cell>
          <cell r="B5" t="str">
            <v>Cartwrights Hill ZS - construct 66 kV bus bar</v>
          </cell>
          <cell r="C5" t="str">
            <v>Capacity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 t="str">
            <v>Ben Bates</v>
          </cell>
        </row>
        <row r="6">
          <cell r="A6" t="str">
            <v>ESS_1005</v>
          </cell>
          <cell r="B6" t="str">
            <v xml:space="preserve">Cobaki - establish 66/11kV substation </v>
          </cell>
          <cell r="C6" t="str">
            <v>Network Connection</v>
          </cell>
          <cell r="D6">
            <v>0</v>
          </cell>
          <cell r="E6">
            <v>0</v>
          </cell>
          <cell r="F6">
            <v>50000</v>
          </cell>
          <cell r="G6">
            <v>244512.19512195123</v>
          </cell>
          <cell r="H6">
            <v>1237358.7150505653</v>
          </cell>
          <cell r="I6">
            <v>1000000</v>
          </cell>
          <cell r="J6">
            <v>3600000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 t="str">
            <v>Paul Hamill</v>
          </cell>
        </row>
        <row r="7">
          <cell r="A7" t="str">
            <v>ESS_1006</v>
          </cell>
          <cell r="B7" t="str">
            <v>Cobar town supply augmentation</v>
          </cell>
          <cell r="C7" t="str">
            <v>Capacity</v>
          </cell>
          <cell r="D7">
            <v>94970</v>
          </cell>
          <cell r="E7">
            <v>785048</v>
          </cell>
          <cell r="F7">
            <v>2095482</v>
          </cell>
          <cell r="G7"/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 t="str">
            <v>Brendan Brewer</v>
          </cell>
        </row>
        <row r="8">
          <cell r="A8" t="str">
            <v>ESS_1008</v>
          </cell>
          <cell r="B8" t="str">
            <v xml:space="preserve">Cooma - TransGrid rebuild 66/11kV substation </v>
          </cell>
          <cell r="C8" t="str">
            <v>Renewal</v>
          </cell>
          <cell r="D8">
            <v>67053</v>
          </cell>
          <cell r="E8">
            <v>1497122</v>
          </cell>
          <cell r="F8">
            <v>4728262</v>
          </cell>
          <cell r="G8">
            <v>220000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 t="str">
            <v>Ben Bates</v>
          </cell>
        </row>
        <row r="9">
          <cell r="A9" t="str">
            <v>ESS_1009</v>
          </cell>
          <cell r="B9" t="str">
            <v>Deniliquin to Moulamein tee - convert section of 66kV single cct to dual and add 66kV bay</v>
          </cell>
          <cell r="C9" t="str">
            <v>Capacity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 t="str">
            <v>Richard Kraege</v>
          </cell>
        </row>
        <row r="10">
          <cell r="A10" t="str">
            <v>ESS_1010</v>
          </cell>
          <cell r="B10" t="str">
            <v xml:space="preserve">Gloucester BSP - establish 132/33kV substation </v>
          </cell>
          <cell r="C10" t="str">
            <v>Capacity</v>
          </cell>
          <cell r="D10">
            <v>18597</v>
          </cell>
          <cell r="E10">
            <v>408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350000</v>
          </cell>
          <cell r="M10">
            <v>2400000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 t="str">
            <v>Paul Hamill</v>
          </cell>
        </row>
        <row r="11">
          <cell r="A11" t="str">
            <v>ESS_1011</v>
          </cell>
          <cell r="B11" t="str">
            <v>Googong Town - establish new 132/11kV substation</v>
          </cell>
          <cell r="C11" t="str">
            <v>Network Connection</v>
          </cell>
          <cell r="D11">
            <v>6067783</v>
          </cell>
          <cell r="E11">
            <v>830828</v>
          </cell>
          <cell r="F11">
            <v>10000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 t="str">
            <v>Ben Bates</v>
          </cell>
        </row>
        <row r="12">
          <cell r="A12" t="str">
            <v>ESS_1012</v>
          </cell>
          <cell r="B12" t="str">
            <v>Queanbeyan TG to Googong Town ZS - Reconnect 132 kV Line</v>
          </cell>
          <cell r="C12" t="str">
            <v>Network Connection</v>
          </cell>
          <cell r="D12">
            <v>1127655</v>
          </cell>
          <cell r="E12">
            <v>439482</v>
          </cell>
          <cell r="F12">
            <v>10000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Ben Bates</v>
          </cell>
        </row>
        <row r="13">
          <cell r="A13" t="str">
            <v>ESS_1013</v>
          </cell>
          <cell r="B13" t="str">
            <v>Goulburn to Woodlawn - upgrade 66 kV line</v>
          </cell>
          <cell r="C13" t="str">
            <v>Capacity</v>
          </cell>
          <cell r="D13">
            <v>55148</v>
          </cell>
          <cell r="E13">
            <v>870945</v>
          </cell>
          <cell r="F13">
            <v>22000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Richard Kraege</v>
          </cell>
        </row>
        <row r="14">
          <cell r="A14" t="str">
            <v>ESS_1014</v>
          </cell>
          <cell r="B14" t="str">
            <v>Griffith - Augment Supply to Tharbogang/Goolgowi</v>
          </cell>
          <cell r="C14" t="str">
            <v>Capacity</v>
          </cell>
          <cell r="D14">
            <v>0</v>
          </cell>
          <cell r="E14">
            <v>1059669</v>
          </cell>
          <cell r="F14">
            <v>938216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 t="str">
            <v>Ben Bates</v>
          </cell>
        </row>
        <row r="15">
          <cell r="A15" t="str">
            <v>ESS_1016</v>
          </cell>
          <cell r="B15" t="str">
            <v>Marulan South - rebuild 66/33kV substation</v>
          </cell>
          <cell r="C15" t="str">
            <v>Capacity</v>
          </cell>
          <cell r="D15">
            <v>22420</v>
          </cell>
          <cell r="E15">
            <v>930952</v>
          </cell>
          <cell r="F15">
            <v>1775439</v>
          </cell>
          <cell r="G15">
            <v>561951.21951219521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 t="str">
            <v>Richard Kraege</v>
          </cell>
        </row>
        <row r="16">
          <cell r="A16" t="str">
            <v>ESS_1017</v>
          </cell>
          <cell r="B16" t="str">
            <v>Metering for ZS (Power Quality meters)</v>
          </cell>
          <cell r="C16" t="str">
            <v>Capacity</v>
          </cell>
          <cell r="D16">
            <v>0</v>
          </cell>
          <cell r="E16">
            <v>0</v>
          </cell>
          <cell r="F16">
            <v>0</v>
          </cell>
          <cell r="G16">
            <v>75000</v>
          </cell>
          <cell r="H16">
            <v>0</v>
          </cell>
          <cell r="I16">
            <v>334224</v>
          </cell>
          <cell r="J16">
            <v>324096</v>
          </cell>
          <cell r="K16">
            <v>313968</v>
          </cell>
          <cell r="L16">
            <v>303840</v>
          </cell>
          <cell r="M16">
            <v>293712</v>
          </cell>
          <cell r="N16">
            <v>293712</v>
          </cell>
          <cell r="O16">
            <v>293712</v>
          </cell>
          <cell r="P16">
            <v>293712</v>
          </cell>
          <cell r="Q16">
            <v>293712</v>
          </cell>
          <cell r="R16">
            <v>293712</v>
          </cell>
          <cell r="S16" t="str">
            <v>Chandana Herath</v>
          </cell>
        </row>
        <row r="17">
          <cell r="A17" t="str">
            <v>ESS_1018</v>
          </cell>
          <cell r="B17" t="str">
            <v>Nyngan 132kV network reinforcement</v>
          </cell>
          <cell r="C17" t="str">
            <v>Capacity</v>
          </cell>
          <cell r="D17">
            <v>74682</v>
          </cell>
          <cell r="E17">
            <v>2403094</v>
          </cell>
          <cell r="F17">
            <v>4354777</v>
          </cell>
          <cell r="G17">
            <v>102500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 t="str">
            <v>Brendan Brewer</v>
          </cell>
        </row>
        <row r="18">
          <cell r="A18" t="str">
            <v>ESS_1020</v>
          </cell>
          <cell r="B18" t="str">
            <v>Orange North - TransGrid rebuild Orange 66kV busbar</v>
          </cell>
          <cell r="C18" t="str">
            <v>Renewal</v>
          </cell>
          <cell r="D18">
            <v>438912</v>
          </cell>
          <cell r="E18">
            <v>1565202</v>
          </cell>
          <cell r="F18">
            <v>50000</v>
          </cell>
          <cell r="G18">
            <v>1900000</v>
          </cell>
          <cell r="H18">
            <v>1427721.5942891138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 t="str">
            <v>Brendan Brewer</v>
          </cell>
        </row>
        <row r="19">
          <cell r="A19" t="str">
            <v>ESS_1022</v>
          </cell>
          <cell r="B19" t="str">
            <v>Orange to Blayney - reconductor 66kV feeder</v>
          </cell>
          <cell r="C19" t="str">
            <v>Capacity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Brendan Brewer</v>
          </cell>
        </row>
        <row r="20">
          <cell r="A20" t="str">
            <v>ESS_1025</v>
          </cell>
          <cell r="B20" t="str">
            <v>Sutton ZS - install 66/11kV transformer</v>
          </cell>
          <cell r="C20" t="str">
            <v>Capacity</v>
          </cell>
          <cell r="D20">
            <v>0</v>
          </cell>
          <cell r="E20">
            <v>203115</v>
          </cell>
          <cell r="F20">
            <v>1655000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 t="str">
            <v>Richard Kraege</v>
          </cell>
        </row>
        <row r="21">
          <cell r="A21" t="str">
            <v>ESS_1026</v>
          </cell>
          <cell r="B21" t="str">
            <v>Tamworth - TransGrid 132/66kV substation relocate 66kV feeders</v>
          </cell>
          <cell r="C21" t="str">
            <v>Renewal</v>
          </cell>
          <cell r="D21">
            <v>236525</v>
          </cell>
          <cell r="E21">
            <v>470242</v>
          </cell>
          <cell r="F21">
            <v>5000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 t="str">
            <v>Paul Hamill</v>
          </cell>
        </row>
        <row r="22">
          <cell r="A22" t="str">
            <v>ESS_1027</v>
          </cell>
          <cell r="B22" t="str">
            <v>Tamworth to Quirindi - secure easements for future second feeder</v>
          </cell>
          <cell r="C22" t="str">
            <v>Capacity</v>
          </cell>
          <cell r="D22">
            <v>1654450</v>
          </cell>
          <cell r="E22">
            <v>9929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 t="str">
            <v>Paul Hamill</v>
          </cell>
        </row>
        <row r="23">
          <cell r="A23" t="str">
            <v>ESS_1028</v>
          </cell>
          <cell r="B23" t="str">
            <v>Terranora to QLD border - refurbish 110kV towers in line with Powerlink</v>
          </cell>
          <cell r="C23" t="str">
            <v>Renewal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 t="str">
            <v>Paul Hamill</v>
          </cell>
        </row>
        <row r="24">
          <cell r="A24" t="str">
            <v>ESS_1030</v>
          </cell>
          <cell r="B24" t="str">
            <v>Googong to Tralee - construct dual 132kV feeder (operate at 11kV)</v>
          </cell>
          <cell r="C24" t="str">
            <v>Capacity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3000000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 t="str">
            <v>Ben Bates</v>
          </cell>
        </row>
        <row r="25">
          <cell r="A25" t="str">
            <v>ESS_1031</v>
          </cell>
          <cell r="B25" t="str">
            <v>Wellington to Narromine - convert 66kV to 132kV</v>
          </cell>
          <cell r="C25" t="str">
            <v>Capacity</v>
          </cell>
          <cell r="D25">
            <v>2104752</v>
          </cell>
          <cell r="E25">
            <v>161427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Brendan Brewer</v>
          </cell>
        </row>
        <row r="26">
          <cell r="A26" t="str">
            <v>ESS_1033</v>
          </cell>
          <cell r="B26" t="str">
            <v>Yarrandale to Gilgandra - rebuild existing 66kV feeder</v>
          </cell>
          <cell r="C26" t="str">
            <v>Renewal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 t="str">
            <v>Brendan Brewer</v>
          </cell>
        </row>
        <row r="27">
          <cell r="A27" t="str">
            <v>ESS_1034</v>
          </cell>
          <cell r="B27" t="str">
            <v>Monaltrie to Alstonville - secure easements for future needs (Lismore 132kV strategy)</v>
          </cell>
          <cell r="C27" t="str">
            <v>Capacity</v>
          </cell>
          <cell r="D27">
            <v>3109172</v>
          </cell>
          <cell r="E27">
            <v>21646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>Paul Hamill</v>
          </cell>
        </row>
        <row r="28">
          <cell r="A28" t="str">
            <v>ESS_1036</v>
          </cell>
          <cell r="B28" t="str">
            <v>Yarrandale to Gilgandra - new 66kV feeder</v>
          </cell>
          <cell r="C28" t="str">
            <v>Capacity</v>
          </cell>
          <cell r="D28">
            <v>754864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 t="str">
            <v>Brendan Brewer</v>
          </cell>
        </row>
        <row r="29">
          <cell r="A29" t="str">
            <v>ESS_1037</v>
          </cell>
          <cell r="B29" t="str">
            <v>Woodlawn - rebuild 66/11kV substation</v>
          </cell>
          <cell r="C29" t="str">
            <v>Capacity</v>
          </cell>
          <cell r="D29">
            <v>1649912</v>
          </cell>
          <cell r="E29">
            <v>3102516</v>
          </cell>
          <cell r="F29">
            <v>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 t="str">
            <v>Richard Kraege</v>
          </cell>
        </row>
        <row r="30">
          <cell r="A30" t="str">
            <v>ESS_1039</v>
          </cell>
          <cell r="B30" t="str">
            <v>Wagga to Temora - rebuild Wagga to Junee 66kV feeder to 132kV and new Junee to Temora 132kV feeder</v>
          </cell>
          <cell r="C30" t="str">
            <v>Capacity</v>
          </cell>
          <cell r="D30">
            <v>4092437</v>
          </cell>
          <cell r="E30">
            <v>2668314</v>
          </cell>
          <cell r="F30">
            <v>2448393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Richard Kraege</v>
          </cell>
        </row>
        <row r="31">
          <cell r="A31" t="str">
            <v>ESS_1040</v>
          </cell>
          <cell r="B31" t="str">
            <v>Wagga Copland St to Kooringal #1 feeder works</v>
          </cell>
          <cell r="C31" t="str">
            <v>Capacity</v>
          </cell>
          <cell r="D31">
            <v>26234</v>
          </cell>
          <cell r="E31">
            <v>24511</v>
          </cell>
          <cell r="F31">
            <v>439887</v>
          </cell>
          <cell r="G31"/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 t="str">
            <v>Ben Bates</v>
          </cell>
        </row>
        <row r="32">
          <cell r="A32" t="str">
            <v>ESS_2001</v>
          </cell>
          <cell r="B32" t="str">
            <v>Wagga Copeland St - TransGrid 132/66kV substation relocate 66kV feeders</v>
          </cell>
          <cell r="C32" t="str">
            <v>Renewal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 t="str">
            <v>Ben Bates</v>
          </cell>
        </row>
        <row r="33">
          <cell r="A33" t="str">
            <v>ESS_2002</v>
          </cell>
          <cell r="B33" t="str">
            <v>Wagga 66kV network - reconductor various small section of conductors</v>
          </cell>
          <cell r="C33" t="str">
            <v>Capacity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120044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Ben Bates</v>
          </cell>
        </row>
        <row r="34">
          <cell r="A34" t="str">
            <v>ESS_2003</v>
          </cell>
          <cell r="B34" t="str">
            <v>Williamsdale TG to Googong Town ZS - Refurbish and Connect 132 kV Line</v>
          </cell>
          <cell r="C34" t="str">
            <v>Network Connection</v>
          </cell>
          <cell r="D34">
            <v>0</v>
          </cell>
          <cell r="E34">
            <v>123250</v>
          </cell>
          <cell r="F34">
            <v>1220000</v>
          </cell>
          <cell r="G34">
            <v>50000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 t="str">
            <v>Ben Bates</v>
          </cell>
        </row>
        <row r="35">
          <cell r="A35" t="str">
            <v>ESS_2004</v>
          </cell>
          <cell r="B35" t="str">
            <v>Williamsdale Acquire Route (1km)</v>
          </cell>
          <cell r="C35" t="str">
            <v>Network Connection</v>
          </cell>
          <cell r="D35">
            <v>0</v>
          </cell>
          <cell r="E35">
            <v>105396</v>
          </cell>
          <cell r="F35">
            <v>121188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 t="str">
            <v>Ben Bates</v>
          </cell>
        </row>
        <row r="36">
          <cell r="A36" t="str">
            <v>ESS_2005</v>
          </cell>
          <cell r="B36" t="str">
            <v>Queanbeyan TG to Googong Town ZS Refurbish Line 975</v>
          </cell>
          <cell r="C36" t="str">
            <v>Renewal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 t="str">
            <v>Ben Bates</v>
          </cell>
        </row>
        <row r="37">
          <cell r="A37" t="str">
            <v>ESS_2010</v>
          </cell>
          <cell r="B37" t="str">
            <v>Queanbeyan South - 11 kV transformer cable upgrade</v>
          </cell>
          <cell r="C37" t="str">
            <v>Capacity</v>
          </cell>
          <cell r="D37">
            <v>1264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 t="str">
            <v>Ben Bates</v>
          </cell>
        </row>
        <row r="38">
          <cell r="A38" t="str">
            <v>ESS_2011</v>
          </cell>
          <cell r="B38" t="str">
            <v>Hillston ZS - Dynamic Compensation</v>
          </cell>
          <cell r="C38" t="str">
            <v>Capacity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 t="str">
            <v>Richard Kraege</v>
          </cell>
        </row>
        <row r="39">
          <cell r="A39" t="str">
            <v>ESS_2012</v>
          </cell>
          <cell r="B39" t="str">
            <v xml:space="preserve">Ulan 66kV switch station works </v>
          </cell>
          <cell r="C39" t="str">
            <v>Capacity</v>
          </cell>
          <cell r="D39">
            <v>0</v>
          </cell>
          <cell r="E39">
            <v>68481</v>
          </cell>
          <cell r="F39">
            <v>875000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 t="str">
            <v>Brendan Brewer</v>
          </cell>
        </row>
        <row r="40">
          <cell r="A40" t="str">
            <v>ESS_2013</v>
          </cell>
          <cell r="B40" t="str">
            <v>Reactive power compensation</v>
          </cell>
          <cell r="C40" t="str">
            <v>Capacity</v>
          </cell>
          <cell r="D40">
            <v>366581</v>
          </cell>
          <cell r="E40">
            <v>83055</v>
          </cell>
          <cell r="F40">
            <v>165000</v>
          </cell>
          <cell r="G40">
            <v>1237351.3414634147</v>
          </cell>
          <cell r="H40">
            <v>456353.00825219147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 t="str">
            <v>Brendan Brewer</v>
          </cell>
        </row>
        <row r="41">
          <cell r="A41" t="str">
            <v>ESS_2014</v>
          </cell>
          <cell r="B41" t="str">
            <v>Casino to Casino North - acquire route new 66kV feeder</v>
          </cell>
          <cell r="C41" t="str">
            <v>Network Connection</v>
          </cell>
          <cell r="D41">
            <v>202722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>Paul Hamill</v>
          </cell>
        </row>
        <row r="42">
          <cell r="A42" t="str">
            <v>ESS_2015</v>
          </cell>
          <cell r="B42" t="str">
            <v>Coffs Harbour South - refurbish 66/11kV substation</v>
          </cell>
          <cell r="C42" t="str">
            <v>Renewal</v>
          </cell>
          <cell r="D42">
            <v>1123485</v>
          </cell>
          <cell r="E42">
            <v>76879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 t="str">
            <v>Paul Hamill</v>
          </cell>
        </row>
        <row r="43">
          <cell r="A43" t="str">
            <v>ESS_2016</v>
          </cell>
          <cell r="B43" t="str">
            <v xml:space="preserve">Cudgen to Casuarina - acquire sub site and easements for 33kV network </v>
          </cell>
          <cell r="C43" t="str">
            <v>Network Connection</v>
          </cell>
          <cell r="D43">
            <v>475464</v>
          </cell>
          <cell r="E43">
            <v>20437</v>
          </cell>
          <cell r="F43">
            <v>5000</v>
          </cell>
          <cell r="G43">
            <v>0</v>
          </cell>
          <cell r="H43">
            <v>380725.75847709697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 t="str">
            <v>Paul Hamill</v>
          </cell>
        </row>
        <row r="44">
          <cell r="A44" t="str">
            <v>ESS_2017</v>
          </cell>
          <cell r="B44" t="str">
            <v>Hallidays Point 66/11kV substation - construct 66kV &amp; 11kV feeders</v>
          </cell>
          <cell r="C44" t="str">
            <v>Network Connection</v>
          </cell>
          <cell r="D44">
            <v>1885372</v>
          </cell>
          <cell r="E44">
            <v>1550067</v>
          </cell>
          <cell r="F44">
            <v>5000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 t="str">
            <v>Paul Hamill</v>
          </cell>
        </row>
        <row r="45">
          <cell r="A45" t="str">
            <v>ESS_2018</v>
          </cell>
          <cell r="B45" t="str">
            <v>Beryl to Dunedoo - new 66kV feeder</v>
          </cell>
          <cell r="C45" t="str">
            <v>Capacity</v>
          </cell>
          <cell r="D45">
            <v>3675857</v>
          </cell>
          <cell r="E45">
            <v>1505318</v>
          </cell>
          <cell r="F45">
            <v>5000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 t="str">
            <v>Brendan Brewer</v>
          </cell>
        </row>
        <row r="46">
          <cell r="A46" t="str">
            <v>ESS_2019</v>
          </cell>
          <cell r="B46" t="str">
            <v>Gulgong West - establish new 66/22kV substation</v>
          </cell>
          <cell r="C46" t="str">
            <v>Capacity</v>
          </cell>
          <cell r="D46">
            <v>12626</v>
          </cell>
          <cell r="E46">
            <v>51032</v>
          </cell>
          <cell r="F46">
            <v>512000</v>
          </cell>
          <cell r="G46">
            <v>1742500</v>
          </cell>
          <cell r="H46">
            <v>1400000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Brendan Brewer</v>
          </cell>
        </row>
        <row r="47">
          <cell r="A47" t="str">
            <v>ESS_2020</v>
          </cell>
          <cell r="B47" t="str">
            <v>Borthwick St / Wynne St - relocate Wynne St 66/22kV assets to Borthwick St</v>
          </cell>
          <cell r="C47" t="str">
            <v>Renewal</v>
          </cell>
          <cell r="D47">
            <v>467652</v>
          </cell>
          <cell r="E47">
            <v>116294</v>
          </cell>
          <cell r="F47">
            <v>20000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 t="str">
            <v>Paul Hamill</v>
          </cell>
        </row>
        <row r="48">
          <cell r="A48" t="str">
            <v>ESS_2021</v>
          </cell>
          <cell r="B48" t="str">
            <v>Maher St - new 66kV feeder</v>
          </cell>
          <cell r="C48" t="str">
            <v>Capacity</v>
          </cell>
          <cell r="D48">
            <v>13160</v>
          </cell>
          <cell r="E48">
            <v>7184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 t="str">
            <v>Ben Bates</v>
          </cell>
        </row>
        <row r="49">
          <cell r="A49" t="str">
            <v>ESS_2022</v>
          </cell>
          <cell r="B49" t="str">
            <v>Cooma to Bega - convert 66kV feeder to dual 132/66kV</v>
          </cell>
          <cell r="C49" t="str">
            <v>Capacity</v>
          </cell>
          <cell r="D49">
            <v>3690453</v>
          </cell>
          <cell r="E49">
            <v>516664</v>
          </cell>
          <cell r="F49">
            <v>1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 t="str">
            <v>Ben Bates</v>
          </cell>
        </row>
        <row r="50">
          <cell r="A50" t="str">
            <v>ESS_2024</v>
          </cell>
          <cell r="B50" t="str">
            <v>Orange Ring 66kV augmentation</v>
          </cell>
          <cell r="C50" t="str">
            <v>Capacity</v>
          </cell>
          <cell r="D50">
            <v>81026</v>
          </cell>
          <cell r="E50">
            <v>844941</v>
          </cell>
          <cell r="F50">
            <v>420000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 t="str">
            <v>Ben Bates</v>
          </cell>
        </row>
        <row r="51">
          <cell r="A51" t="str">
            <v>ESS_2025</v>
          </cell>
          <cell r="B51" t="str">
            <v>Bathurst Russell St - rebuild 66/11kV substation</v>
          </cell>
          <cell r="C51" t="str">
            <v>Capacity</v>
          </cell>
          <cell r="D51">
            <v>251974</v>
          </cell>
          <cell r="E51">
            <v>225227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 t="str">
            <v>Brendan Brewer</v>
          </cell>
        </row>
        <row r="52">
          <cell r="A52" t="str">
            <v>ESS_2026</v>
          </cell>
          <cell r="B52" t="str">
            <v>Googong Town to Tralee - acquire route new dual 132kV feeder</v>
          </cell>
          <cell r="C52" t="str">
            <v>Network Connection</v>
          </cell>
          <cell r="D52">
            <v>86900</v>
          </cell>
          <cell r="E52">
            <v>56848</v>
          </cell>
          <cell r="F52">
            <v>30000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 t="str">
            <v>Ben Bates</v>
          </cell>
        </row>
        <row r="53">
          <cell r="A53" t="str">
            <v>ESS_2027</v>
          </cell>
          <cell r="B53" t="str">
            <v>Leeton ZS Upgrade</v>
          </cell>
          <cell r="C53" t="str">
            <v>Renewal</v>
          </cell>
          <cell r="D53">
            <v>2224151</v>
          </cell>
          <cell r="E53">
            <v>1078494</v>
          </cell>
          <cell r="F53">
            <v>215000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Ben Bates</v>
          </cell>
        </row>
        <row r="54">
          <cell r="A54" t="str">
            <v>ESS_2028</v>
          </cell>
          <cell r="B54" t="str">
            <v xml:space="preserve">Pole top refurbishment of Taree to Forster 66kV feeders </v>
          </cell>
          <cell r="C54" t="str">
            <v>Renewal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Paul Hamill/Alexei Watson</v>
          </cell>
        </row>
        <row r="55">
          <cell r="A55" t="str">
            <v>ESS_2029</v>
          </cell>
          <cell r="B55" t="str">
            <v>Pole top refurbishment of Dubbo to Nyngan 132kV feeder 943/1, 943/2 and 9GU</v>
          </cell>
          <cell r="C55" t="str">
            <v>Renewal</v>
          </cell>
          <cell r="D55">
            <v>62172</v>
          </cell>
          <cell r="E55">
            <v>1647626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>Paul Hamill/Alexei Watson</v>
          </cell>
        </row>
        <row r="56">
          <cell r="A56" t="str">
            <v>ESS_4000</v>
          </cell>
          <cell r="B56" t="str">
            <v>Coffs Harbour North to Coffs Harbour South - new 66kV feeder</v>
          </cell>
          <cell r="C56" t="str">
            <v>Capacity</v>
          </cell>
          <cell r="D56">
            <v>1625124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 t="str">
            <v>Paul Hamill</v>
          </cell>
        </row>
        <row r="57">
          <cell r="A57" t="str">
            <v>ESS_4001</v>
          </cell>
          <cell r="B57" t="str">
            <v>TG Parkes to Parkes zone - new 66kV feeder and substation work</v>
          </cell>
          <cell r="C57" t="str">
            <v>Capacity</v>
          </cell>
          <cell r="D57">
            <v>506892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 t="str">
            <v>Brendan Brewer</v>
          </cell>
        </row>
        <row r="58">
          <cell r="A58" t="str">
            <v>ESS_4002</v>
          </cell>
          <cell r="B58" t="str">
            <v>Gunnedah to Narrabri Tee via Boggabri - refurbish 66kV feeders</v>
          </cell>
          <cell r="C58" t="str">
            <v>Renewal</v>
          </cell>
          <cell r="D58">
            <v>231027</v>
          </cell>
          <cell r="E58">
            <v>1013717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 t="str">
            <v>Paul Hamill</v>
          </cell>
        </row>
        <row r="59">
          <cell r="A59" t="str">
            <v>ESS_4003</v>
          </cell>
          <cell r="B59" t="str">
            <v>Yarrandale to Gilgandra - acquire route new 66kV feeder</v>
          </cell>
          <cell r="C59" t="str">
            <v>Capacity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>Brendan Brewer</v>
          </cell>
        </row>
        <row r="60">
          <cell r="A60" t="str">
            <v>ESS_4006</v>
          </cell>
          <cell r="B60" t="str">
            <v xml:space="preserve">Pambula - install 66 kV CB </v>
          </cell>
          <cell r="C60" t="str">
            <v>Capacity</v>
          </cell>
          <cell r="D60">
            <v>245</v>
          </cell>
          <cell r="E60">
            <v>292553</v>
          </cell>
          <cell r="F60">
            <v>25000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>Ben Bates</v>
          </cell>
        </row>
        <row r="61">
          <cell r="A61" t="str">
            <v>ESS_4007</v>
          </cell>
          <cell r="B61" t="str">
            <v>Taree - TransGrid 132/66/33kV substation relocate 33kV feeders</v>
          </cell>
          <cell r="C61" t="str">
            <v>Renewal</v>
          </cell>
          <cell r="D61">
            <v>7937</v>
          </cell>
          <cell r="E61">
            <v>115950</v>
          </cell>
          <cell r="F61">
            <v>232000</v>
          </cell>
          <cell r="G61">
            <v>246000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 t="str">
            <v>Paul Hamill</v>
          </cell>
        </row>
        <row r="62">
          <cell r="A62" t="str">
            <v>ESS_4008</v>
          </cell>
          <cell r="B62" t="str">
            <v>Subtransmission minor projects</v>
          </cell>
          <cell r="C62" t="str">
            <v>Network Connection</v>
          </cell>
          <cell r="D62">
            <v>344825</v>
          </cell>
          <cell r="E62">
            <v>593721</v>
          </cell>
          <cell r="F62">
            <v>500000</v>
          </cell>
          <cell r="G62">
            <v>1000000</v>
          </cell>
          <cell r="H62">
            <v>761451.51695419394</v>
          </cell>
          <cell r="I62">
            <v>500000</v>
          </cell>
          <cell r="J62">
            <v>500000</v>
          </cell>
          <cell r="K62">
            <v>500000</v>
          </cell>
          <cell r="L62">
            <v>500000</v>
          </cell>
          <cell r="M62">
            <v>500000</v>
          </cell>
          <cell r="N62">
            <v>500000</v>
          </cell>
          <cell r="O62">
            <v>500000</v>
          </cell>
          <cell r="P62">
            <v>500000</v>
          </cell>
          <cell r="Q62">
            <v>500000</v>
          </cell>
          <cell r="R62">
            <v>500000</v>
          </cell>
          <cell r="S62" t="str">
            <v>Paul Hamill</v>
          </cell>
        </row>
        <row r="63">
          <cell r="A63" t="str">
            <v>ESS_4010</v>
          </cell>
          <cell r="B63" t="str">
            <v>Subtransmission minor route and land</v>
          </cell>
          <cell r="C63" t="str">
            <v>Network Connection</v>
          </cell>
          <cell r="D63">
            <v>845161</v>
          </cell>
          <cell r="E63">
            <v>202775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 t="str">
            <v>Paul Hamill</v>
          </cell>
        </row>
        <row r="64">
          <cell r="A64" t="str">
            <v>ESS_4011</v>
          </cell>
          <cell r="B64" t="str">
            <v>Orange South ZS - Augmentation</v>
          </cell>
          <cell r="C64" t="str">
            <v>Capacity</v>
          </cell>
          <cell r="D64">
            <v>802730</v>
          </cell>
          <cell r="E64">
            <v>62868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Brendan Brewer</v>
          </cell>
        </row>
        <row r="65">
          <cell r="A65" t="str">
            <v>ESS_4012</v>
          </cell>
          <cell r="B65" t="str">
            <v>Quira ZS - 2nd tx substation work</v>
          </cell>
          <cell r="C65" t="str">
            <v>Capacity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 t="str">
            <v>Ben Bates</v>
          </cell>
        </row>
        <row r="66">
          <cell r="A66" t="str">
            <v>ESS_4013</v>
          </cell>
          <cell r="B66" t="str">
            <v>Molong - install 2nd 66/11kV transformer</v>
          </cell>
          <cell r="C66" t="str">
            <v>Capacity</v>
          </cell>
          <cell r="D66">
            <v>22723</v>
          </cell>
          <cell r="E66">
            <v>308498</v>
          </cell>
          <cell r="F66">
            <v>94000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 t="str">
            <v>Brendan Brewer</v>
          </cell>
        </row>
        <row r="67">
          <cell r="A67" t="str">
            <v>ESS_4015</v>
          </cell>
          <cell r="B67" t="str">
            <v>Wagga Copland St to Kooringal #2 feeder works</v>
          </cell>
          <cell r="C67" t="str">
            <v>Capacity</v>
          </cell>
          <cell r="D67">
            <v>0</v>
          </cell>
          <cell r="E67">
            <v>6684</v>
          </cell>
          <cell r="F67">
            <v>50000</v>
          </cell>
          <cell r="G67">
            <v>945563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 t="str">
            <v>Ben Bates</v>
          </cell>
        </row>
        <row r="68">
          <cell r="A68" t="str">
            <v>ESS_4016</v>
          </cell>
          <cell r="B68" t="str">
            <v>Morrow St - construct 66kV busbar</v>
          </cell>
          <cell r="C68" t="str">
            <v>Capacity</v>
          </cell>
          <cell r="D68">
            <v>0</v>
          </cell>
          <cell r="E68">
            <v>0</v>
          </cell>
          <cell r="F68">
            <v>100000</v>
          </cell>
          <cell r="G68">
            <v>3331250</v>
          </cell>
          <cell r="H68">
            <v>761447.89316886058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 t="str">
            <v>Paul Hamill</v>
          </cell>
        </row>
        <row r="69">
          <cell r="A69" t="str">
            <v>ESS_4017</v>
          </cell>
          <cell r="B69" t="str">
            <v>Googong - construct 132kV o/h line for relocation</v>
          </cell>
          <cell r="C69" t="str">
            <v>Capacity</v>
          </cell>
          <cell r="D69">
            <v>0</v>
          </cell>
          <cell r="E69">
            <v>0</v>
          </cell>
          <cell r="F69">
            <v>500000</v>
          </cell>
          <cell r="G69">
            <v>60000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 t="str">
            <v>Ben Bates</v>
          </cell>
        </row>
        <row r="70">
          <cell r="A70" t="str">
            <v>ESS_4021</v>
          </cell>
          <cell r="B70" t="str">
            <v xml:space="preserve">Griffith - Augment Supply to Nericon </v>
          </cell>
          <cell r="C70" t="str">
            <v>Capacity</v>
          </cell>
          <cell r="D70">
            <v>0</v>
          </cell>
          <cell r="E70">
            <v>0</v>
          </cell>
          <cell r="F70">
            <v>0</v>
          </cell>
          <cell r="G70">
            <v>1000000</v>
          </cell>
          <cell r="H70">
            <v>2000000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 t="str">
            <v>Ben Bates</v>
          </cell>
        </row>
        <row r="71">
          <cell r="A71" t="str">
            <v>ESS_4022</v>
          </cell>
          <cell r="B71" t="str">
            <v>Casino - Augment Supply to Urbenville</v>
          </cell>
          <cell r="C71" t="str">
            <v>Capacity</v>
          </cell>
          <cell r="D71"/>
          <cell r="E71"/>
          <cell r="F71"/>
          <cell r="G71">
            <v>500000</v>
          </cell>
          <cell r="H71">
            <v>951814.39619274251</v>
          </cell>
          <cell r="I71">
            <v>1500000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 t="str">
            <v>Paul Hamill</v>
          </cell>
        </row>
        <row r="72">
          <cell r="A72" t="str">
            <v>ESS_5000</v>
          </cell>
          <cell r="B72" t="str">
            <v>Subtransmission Planning Network - long term expenditure</v>
          </cell>
          <cell r="C72" t="str">
            <v>Capacity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2500000</v>
          </cell>
          <cell r="K72">
            <v>2500000</v>
          </cell>
          <cell r="L72">
            <v>2500000</v>
          </cell>
          <cell r="M72">
            <v>2500000</v>
          </cell>
          <cell r="N72">
            <v>10000000</v>
          </cell>
          <cell r="O72">
            <v>10000000</v>
          </cell>
          <cell r="P72">
            <v>10000000</v>
          </cell>
          <cell r="Q72">
            <v>10000000</v>
          </cell>
          <cell r="R72">
            <v>10000000</v>
          </cell>
          <cell r="S72" t="str">
            <v>Paul Hamill/Ken Puchert</v>
          </cell>
        </row>
        <row r="73">
          <cell r="A73" t="str">
            <v>ESS_45D</v>
          </cell>
          <cell r="B73" t="str">
            <v>Pole Top Refurbishment Subtransmission - defined projects</v>
          </cell>
          <cell r="C73" t="str">
            <v>Renewal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 t="str">
            <v>Paul Hamill</v>
          </cell>
        </row>
        <row r="74">
          <cell r="A74" t="str">
            <v>ESS_46D</v>
          </cell>
          <cell r="B74" t="str">
            <v>Pole Replacement Subtransmission - defined projects</v>
          </cell>
          <cell r="C74" t="str">
            <v>Renewal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1399754.0647199999</v>
          </cell>
          <cell r="J74">
            <v>1401693.1513439999</v>
          </cell>
          <cell r="K74">
            <v>1408227.4432319999</v>
          </cell>
          <cell r="L74">
            <v>1423635.4633439998</v>
          </cell>
          <cell r="M74">
            <v>1453357.7302079999</v>
          </cell>
          <cell r="N74">
            <v>1215360</v>
          </cell>
          <cell r="O74">
            <v>1215360</v>
          </cell>
          <cell r="P74">
            <v>1215360</v>
          </cell>
          <cell r="Q74">
            <v>1215360</v>
          </cell>
          <cell r="R74">
            <v>1215360</v>
          </cell>
          <cell r="S74" t="str">
            <v>Adam Hawke</v>
          </cell>
        </row>
        <row r="75">
          <cell r="A75" t="str">
            <v>ESS_1024D</v>
          </cell>
          <cell r="B75" t="str">
            <v>Subtransmission feeders low spans rectification - defined projects</v>
          </cell>
          <cell r="C75" t="str">
            <v>Renewal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A76" t="str">
            <v>ESS_4009</v>
          </cell>
          <cell r="B76" t="str">
            <v>Subtransmission cables - polymer termination replacement</v>
          </cell>
          <cell r="C76" t="str">
            <v>Renewal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820367.99999999988</v>
          </cell>
          <cell r="J76">
            <v>820367.99999999988</v>
          </cell>
          <cell r="K76">
            <v>820367.99999999988</v>
          </cell>
          <cell r="L76">
            <v>820367.99999999988</v>
          </cell>
          <cell r="M76">
            <v>820367.99999999988</v>
          </cell>
          <cell r="N76">
            <v>810239.99999999988</v>
          </cell>
          <cell r="O76">
            <v>810239.99999999988</v>
          </cell>
          <cell r="P76">
            <v>810239.99999999988</v>
          </cell>
          <cell r="Q76">
            <v>810239.99999999988</v>
          </cell>
          <cell r="R76">
            <v>810239.99999999988</v>
          </cell>
          <cell r="S76" t="str">
            <v>Graeme Barnewall</v>
          </cell>
        </row>
        <row r="77">
          <cell r="A77" t="str">
            <v>ESS_4100</v>
          </cell>
          <cell r="B77"/>
          <cell r="D77"/>
          <cell r="E77"/>
          <cell r="F77"/>
          <cell r="G77"/>
          <cell r="H77"/>
          <cell r="I77">
            <v>2000000</v>
          </cell>
          <cell r="J77">
            <v>2000000</v>
          </cell>
          <cell r="K77">
            <v>2000000</v>
          </cell>
          <cell r="L77">
            <v>2000000</v>
          </cell>
          <cell r="M77">
            <v>2000000</v>
          </cell>
          <cell r="N77"/>
          <cell r="O77"/>
          <cell r="P77"/>
          <cell r="Q77"/>
          <cell r="R77"/>
        </row>
        <row r="78">
          <cell r="A78" t="str">
            <v>ESS_5001</v>
          </cell>
          <cell r="B78" t="str">
            <v>Sovereign Hills - establish 33/11kV zone substation</v>
          </cell>
          <cell r="C78" t="str">
            <v>Customer connections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1000000</v>
          </cell>
          <cell r="L78">
            <v>2700000</v>
          </cell>
          <cell r="M78">
            <v>2000000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 t="str">
            <v>Paul Hamill</v>
          </cell>
        </row>
        <row r="79">
          <cell r="A79" t="str">
            <v>ESS_5002</v>
          </cell>
          <cell r="B79" t="str">
            <v>Kootingal - loop in/out 66kV</v>
          </cell>
          <cell r="C79" t="str">
            <v>Reliability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1000000</v>
          </cell>
          <cell r="J79">
            <v>1000000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 t="str">
            <v>Paul Hamill</v>
          </cell>
        </row>
        <row r="80">
          <cell r="A80" t="str">
            <v>ESS_5003</v>
          </cell>
          <cell r="B80" t="str">
            <v>Bonny Hills - establish 33/11kV substation</v>
          </cell>
          <cell r="C80" t="str">
            <v>Customer connections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2500000</v>
          </cell>
          <cell r="L80">
            <v>2500000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 t="str">
            <v>Paul Hamill</v>
          </cell>
        </row>
        <row r="81">
          <cell r="A81" t="str">
            <v>ESS_5005</v>
          </cell>
          <cell r="B81" t="str">
            <v>Augmentation of the Orange to Blayney 818 line</v>
          </cell>
          <cell r="C81" t="str">
            <v>Customer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400000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Brendan Brewer</v>
          </cell>
        </row>
        <row r="82">
          <cell r="A82" t="str">
            <v>ESS_5006</v>
          </cell>
          <cell r="B82" t="str">
            <v>Power factor improvement Oberon 132/11kV ZS</v>
          </cell>
          <cell r="C82" t="str">
            <v>Capacity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500000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 t="str">
            <v>Brendan Brewer</v>
          </cell>
        </row>
        <row r="83">
          <cell r="A83" t="str">
            <v>ESS_5009</v>
          </cell>
          <cell r="B83" t="str">
            <v>Power factor improvement at Dareton 66/22kV ZS</v>
          </cell>
          <cell r="C83" t="str">
            <v>Capacity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500000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 t="str">
            <v>Richard Kraege</v>
          </cell>
        </row>
        <row r="84">
          <cell r="A84" t="str">
            <v>ESS_5011</v>
          </cell>
          <cell r="B84" t="str">
            <v xml:space="preserve">Tweed 66kV ring reconductor </v>
          </cell>
          <cell r="C84" t="str">
            <v>Capacity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1700000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 t="str">
            <v>Paul hamill</v>
          </cell>
        </row>
        <row r="85">
          <cell r="A85" t="str">
            <v>ESS_5012</v>
          </cell>
          <cell r="B85" t="str">
            <v>Thrumster - Rocks Ferry 33kV reconductor</v>
          </cell>
          <cell r="C85" t="str">
            <v>Capacity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900000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 t="str">
            <v>Paul Hamill</v>
          </cell>
        </row>
        <row r="86">
          <cell r="A86" t="str">
            <v>ESS_5013</v>
          </cell>
          <cell r="B86" t="str">
            <v>Add Sectionaliser to Marulan Nth feeder tee</v>
          </cell>
          <cell r="C86" t="str">
            <v>Reliability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500000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 t="str">
            <v>Richard Kraege</v>
          </cell>
        </row>
        <row r="87">
          <cell r="A87" t="str">
            <v>ESS_5014</v>
          </cell>
          <cell r="B87" t="str">
            <v xml:space="preserve">Crookwell - replace tx with higher tap buck range </v>
          </cell>
          <cell r="C87" t="str">
            <v>Capacity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500000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str">
            <v>Richard Kraege</v>
          </cell>
        </row>
        <row r="88">
          <cell r="A88" t="str">
            <v>ESS_5015</v>
          </cell>
          <cell r="B88" t="str">
            <v>Murrumbateman ZS - upgrade 22 line (formerly 66) to allow enhanced partial backup to Yass in lea of upgrading tx</v>
          </cell>
          <cell r="C88" t="str">
            <v>Capacity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700000</v>
          </cell>
          <cell r="J88">
            <v>1000000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Richard Kraege</v>
          </cell>
        </row>
        <row r="89">
          <cell r="A89" t="str">
            <v>ESS_5016</v>
          </cell>
          <cell r="B89" t="str">
            <v>Ardlethon ZS - replace relay at Temora ZS to allow sectionaliser to operate</v>
          </cell>
          <cell r="C89" t="str">
            <v>Reliability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100000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 t="str">
            <v>Richard Kraege</v>
          </cell>
        </row>
        <row r="90">
          <cell r="A90" t="str">
            <v>ESS_5017</v>
          </cell>
          <cell r="B90" t="str">
            <v xml:space="preserve"> Tuross ZS - add recloser to 7711</v>
          </cell>
          <cell r="C90" t="str">
            <v>Reliability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100000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Ben Bates</v>
          </cell>
        </row>
        <row r="91">
          <cell r="A91" t="str">
            <v>ESS_5018</v>
          </cell>
          <cell r="B91" t="str">
            <v>Snowy Adit ZS - add 132 isolator between 97K/1 and 97K/2</v>
          </cell>
          <cell r="C91" t="str">
            <v>Reliability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300000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Ben Bates</v>
          </cell>
        </row>
        <row r="92">
          <cell r="A92" t="str">
            <v>ESS_5019</v>
          </cell>
          <cell r="B92" t="str">
            <v>Googong Town ZS - add 2nd Tx</v>
          </cell>
          <cell r="C92" t="str">
            <v>Capacity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1500000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 t="str">
            <v>Ben Bates</v>
          </cell>
        </row>
        <row r="93">
          <cell r="A93" t="str">
            <v>ESS_5021</v>
          </cell>
          <cell r="B93" t="str">
            <v>Yass Town ZS - install isolator on 66 bus</v>
          </cell>
          <cell r="C93" t="str">
            <v>Reliability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300000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Ben Bates</v>
          </cell>
        </row>
        <row r="94">
          <cell r="A94" t="str">
            <v>ESS_5022</v>
          </cell>
          <cell r="B94" t="str">
            <v>Goondiwindi - install 2nd 132/66kV tx</v>
          </cell>
          <cell r="C94" t="str">
            <v>Capacity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1450000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 t="str">
            <v>Paul HAMILL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data"/>
      <sheetName val="SUST_CUTS"/>
      <sheetName val="Sheet3"/>
    </sheetNames>
    <sheetDataSet>
      <sheetData sheetId="0">
        <row r="5">
          <cell r="A5" t="str">
            <v>ESS_1</v>
          </cell>
          <cell r="B5" t="str">
            <v>Distribution Growth - Voltage Constraints</v>
          </cell>
          <cell r="C5" t="str">
            <v>Network Connection</v>
          </cell>
          <cell r="D5">
            <v>3750</v>
          </cell>
          <cell r="E5">
            <v>11281225</v>
          </cell>
          <cell r="F5">
            <v>11794194.524999999</v>
          </cell>
          <cell r="G5">
            <v>12253220.377499998</v>
          </cell>
          <cell r="H5">
            <v>12728724.768703122</v>
          </cell>
          <cell r="I5">
            <v>13221301.459600387</v>
          </cell>
        </row>
        <row r="6">
          <cell r="A6" t="str">
            <v>ESS_100</v>
          </cell>
          <cell r="B6" t="str">
            <v>Replace unsafe streetlight pot belly columns</v>
          </cell>
          <cell r="C6" t="str">
            <v>Renewal</v>
          </cell>
          <cell r="D6">
            <v>3600</v>
          </cell>
          <cell r="E6">
            <v>245742</v>
          </cell>
          <cell r="F6">
            <v>537167.24</v>
          </cell>
          <cell r="G6">
            <v>555828.53350000002</v>
          </cell>
          <cell r="H6">
            <v>575822.03231249994</v>
          </cell>
          <cell r="I6">
            <v>0</v>
          </cell>
        </row>
        <row r="7">
          <cell r="A7" t="str">
            <v>ESS_101</v>
          </cell>
          <cell r="B7" t="str">
            <v>LIDAR - Capitalised Overhead Data Capture</v>
          </cell>
          <cell r="C7" t="str">
            <v>Compliance</v>
          </cell>
          <cell r="D7">
            <v>3900</v>
          </cell>
          <cell r="E7">
            <v>14680000</v>
          </cell>
          <cell r="F7">
            <v>9658085.8187499978</v>
          </cell>
          <cell r="G7">
            <v>10235066.614843749</v>
          </cell>
          <cell r="H7">
            <v>10832138.844496094</v>
          </cell>
          <cell r="I7">
            <v>11434368.758895993</v>
          </cell>
        </row>
        <row r="8">
          <cell r="A8" t="str">
            <v>ESS_1017</v>
          </cell>
          <cell r="B8" t="str">
            <v>Metering for ZS (Power Quality meters)</v>
          </cell>
          <cell r="C8" t="str">
            <v>Compliance</v>
          </cell>
          <cell r="D8">
            <v>2100</v>
          </cell>
          <cell r="E8">
            <v>0</v>
          </cell>
          <cell r="F8">
            <v>353749.42364210135</v>
          </cell>
          <cell r="G8">
            <v>185283.61469188047</v>
          </cell>
          <cell r="H8">
            <v>191935.21710542764</v>
          </cell>
          <cell r="I8">
            <v>198831.64040301632</v>
          </cell>
        </row>
        <row r="9">
          <cell r="A9" t="str">
            <v>ESS_1023</v>
          </cell>
          <cell r="B9" t="str">
            <v>Rectification of low clearance infringements on Distribution feeders</v>
          </cell>
          <cell r="C9" t="str">
            <v>Compliance</v>
          </cell>
          <cell r="D9">
            <v>6000</v>
          </cell>
          <cell r="E9">
            <v>2020390</v>
          </cell>
          <cell r="F9">
            <v>23287386.024999999</v>
          </cell>
          <cell r="G9">
            <v>21573470.712499999</v>
          </cell>
          <cell r="H9">
            <v>21446942.315281246</v>
          </cell>
          <cell r="I9">
            <v>16190682.223358981</v>
          </cell>
        </row>
        <row r="10">
          <cell r="A10" t="str">
            <v>ESS_1024</v>
          </cell>
          <cell r="B10" t="str">
            <v>Rectification of low clearance infringements on subtransmission feeders</v>
          </cell>
          <cell r="C10" t="str">
            <v>Renewal</v>
          </cell>
          <cell r="D10">
            <v>6000</v>
          </cell>
          <cell r="E10">
            <v>2210298</v>
          </cell>
          <cell r="F10">
            <v>2665000</v>
          </cell>
          <cell r="G10">
            <v>6116379.7509586308</v>
          </cell>
          <cell r="H10">
            <v>6332257.2571643442</v>
          </cell>
          <cell r="I10">
            <v>6629837.3558238475</v>
          </cell>
        </row>
        <row r="11">
          <cell r="A11" t="str">
            <v>ESS_12</v>
          </cell>
          <cell r="B11" t="str">
            <v>Poletop Switchgear replacement</v>
          </cell>
          <cell r="C11" t="str">
            <v>Renewal</v>
          </cell>
          <cell r="D11">
            <v>5700</v>
          </cell>
          <cell r="E11">
            <v>3189810</v>
          </cell>
          <cell r="F11">
            <v>3525158.4749999996</v>
          </cell>
          <cell r="G11">
            <v>3647626.0643749991</v>
          </cell>
          <cell r="H11">
            <v>3778829.6640468743</v>
          </cell>
          <cell r="I11">
            <v>3914481.4569714833</v>
          </cell>
        </row>
        <row r="12">
          <cell r="A12" t="str">
            <v>ESS_13</v>
          </cell>
          <cell r="B12" t="str">
            <v>HV regulator replacement</v>
          </cell>
          <cell r="C12" t="str">
            <v>Renewal</v>
          </cell>
          <cell r="D12">
            <v>4650</v>
          </cell>
          <cell r="E12">
            <v>613401</v>
          </cell>
          <cell r="F12">
            <v>666250</v>
          </cell>
          <cell r="G12">
            <v>682906.25</v>
          </cell>
          <cell r="H12">
            <v>699978.90624999988</v>
          </cell>
          <cell r="I12">
            <v>717478.37890624977</v>
          </cell>
        </row>
        <row r="13">
          <cell r="A13" t="str">
            <v>ESS_14</v>
          </cell>
          <cell r="B13" t="str">
            <v>Poletop Recloser Replacement / Upgrading</v>
          </cell>
          <cell r="C13" t="str">
            <v>Renewal</v>
          </cell>
          <cell r="D13">
            <v>4950</v>
          </cell>
          <cell r="E13">
            <v>3793172</v>
          </cell>
          <cell r="F13">
            <v>4279672.25</v>
          </cell>
          <cell r="G13">
            <v>4034199.3306249995</v>
          </cell>
          <cell r="H13">
            <v>4179031.2963437494</v>
          </cell>
          <cell r="I13">
            <v>3545780.3561804676</v>
          </cell>
        </row>
        <row r="14">
          <cell r="A14" t="str">
            <v>ESS_15</v>
          </cell>
          <cell r="B14" t="str">
            <v>Pole Staking/Reinforcement</v>
          </cell>
          <cell r="C14" t="str">
            <v>Renewal</v>
          </cell>
          <cell r="D14">
            <v>5850</v>
          </cell>
          <cell r="E14">
            <v>0</v>
          </cell>
          <cell r="F14">
            <v>3689999.9999999995</v>
          </cell>
          <cell r="G14">
            <v>3782249.9999999995</v>
          </cell>
          <cell r="H14">
            <v>3876806.2499999995</v>
          </cell>
          <cell r="I14">
            <v>3973726.4062499991</v>
          </cell>
        </row>
        <row r="15">
          <cell r="A15" t="str">
            <v>ESS_16</v>
          </cell>
          <cell r="B15" t="str">
            <v>Replacement of Bare OH Conductors</v>
          </cell>
          <cell r="C15" t="str">
            <v>Renewal</v>
          </cell>
          <cell r="D15">
            <v>4800</v>
          </cell>
          <cell r="E15">
            <v>13235992</v>
          </cell>
          <cell r="F15">
            <v>17079134.953555379</v>
          </cell>
          <cell r="G15">
            <v>17672910.312424317</v>
          </cell>
          <cell r="H15">
            <v>18307386.279623486</v>
          </cell>
          <cell r="I15">
            <v>18965173.081446387</v>
          </cell>
        </row>
        <row r="16">
          <cell r="A16" t="str">
            <v>ESS_17</v>
          </cell>
          <cell r="B16" t="str">
            <v>Pole Replacement - Distribution</v>
          </cell>
          <cell r="C16" t="str">
            <v>Renewal</v>
          </cell>
          <cell r="D16">
            <v>5850</v>
          </cell>
          <cell r="E16">
            <v>52055411</v>
          </cell>
          <cell r="F16">
            <v>50876592.314412266</v>
          </cell>
          <cell r="G16">
            <v>55541826.730936915</v>
          </cell>
          <cell r="H16">
            <v>60610987.989410192</v>
          </cell>
          <cell r="I16">
            <v>66032248.024661683</v>
          </cell>
        </row>
        <row r="17">
          <cell r="A17" t="str">
            <v>ESS_18</v>
          </cell>
          <cell r="B17" t="str">
            <v>Poor Performing Feeders</v>
          </cell>
          <cell r="C17" t="str">
            <v>Reliability</v>
          </cell>
          <cell r="D17">
            <v>6300</v>
          </cell>
          <cell r="E17">
            <v>9692116</v>
          </cell>
          <cell r="F17">
            <v>15949661.125</v>
          </cell>
          <cell r="G17">
            <v>16533725.548749998</v>
          </cell>
          <cell r="H17">
            <v>17163014.333828121</v>
          </cell>
          <cell r="I17">
            <v>17814333.587198041</v>
          </cell>
        </row>
        <row r="18">
          <cell r="A18" t="str">
            <v>ESS_19</v>
          </cell>
          <cell r="B18" t="str">
            <v>Worst performing feeder segments</v>
          </cell>
          <cell r="C18" t="str">
            <v>Reliability</v>
          </cell>
          <cell r="D18">
            <v>6300</v>
          </cell>
          <cell r="E18">
            <v>1400085</v>
          </cell>
          <cell r="F18">
            <v>2562499.9999999995</v>
          </cell>
          <cell r="G18">
            <v>2626562.5</v>
          </cell>
          <cell r="H18">
            <v>2692226.5624999995</v>
          </cell>
          <cell r="I18">
            <v>2759532.2265624991</v>
          </cell>
        </row>
        <row r="19">
          <cell r="A19" t="str">
            <v>ESS_2</v>
          </cell>
          <cell r="B19" t="str">
            <v>Distribution Growth - Thermal Constraints</v>
          </cell>
          <cell r="C19" t="str">
            <v>Network Connection</v>
          </cell>
          <cell r="D19">
            <v>3750</v>
          </cell>
          <cell r="E19">
            <v>15477347</v>
          </cell>
          <cell r="F19">
            <v>12517338.847499998</v>
          </cell>
          <cell r="G19">
            <v>12215241.591749998</v>
          </cell>
          <cell r="H19">
            <v>11797582.758693747</v>
          </cell>
          <cell r="I19">
            <v>10864048.78289531</v>
          </cell>
        </row>
        <row r="20">
          <cell r="A20" t="str">
            <v>ESS_20</v>
          </cell>
          <cell r="B20" t="str">
            <v>HV network augmentation  - PQ</v>
          </cell>
          <cell r="C20" t="str">
            <v>Capacity</v>
          </cell>
          <cell r="D20">
            <v>4350</v>
          </cell>
          <cell r="E20">
            <v>330787</v>
          </cell>
          <cell r="F20">
            <v>461250</v>
          </cell>
          <cell r="G20">
            <v>472781.25</v>
          </cell>
          <cell r="H20">
            <v>484600.78124999988</v>
          </cell>
          <cell r="I20">
            <v>496715.80078124988</v>
          </cell>
        </row>
        <row r="21">
          <cell r="A21" t="str">
            <v>ESS_2006</v>
          </cell>
          <cell r="B21" t="str">
            <v>Zone Substation Capacitors Bank Replacement</v>
          </cell>
          <cell r="C21" t="str">
            <v>Renewal</v>
          </cell>
          <cell r="D21">
            <v>4200</v>
          </cell>
          <cell r="E21">
            <v>46163</v>
          </cell>
          <cell r="F21">
            <v>174250</v>
          </cell>
          <cell r="G21">
            <v>700854.42708333326</v>
          </cell>
          <cell r="H21">
            <v>722453.97255729162</v>
          </cell>
          <cell r="I21">
            <v>744787.07775794261</v>
          </cell>
        </row>
        <row r="22">
          <cell r="A22" t="str">
            <v>ESS_2007</v>
          </cell>
          <cell r="B22" t="str">
            <v>Data Network Asset Replacement</v>
          </cell>
          <cell r="C22" t="str">
            <v>Renewal</v>
          </cell>
          <cell r="D22">
            <v>2700</v>
          </cell>
          <cell r="E22">
            <v>104920</v>
          </cell>
          <cell r="F22">
            <v>34915.849023072646</v>
          </cell>
          <cell r="G22">
            <v>755816.21476218337</v>
          </cell>
          <cell r="H22">
            <v>774711.6201312379</v>
          </cell>
          <cell r="I22">
            <v>38772.006215241381</v>
          </cell>
        </row>
        <row r="23">
          <cell r="A23" t="str">
            <v>ESS_2009</v>
          </cell>
          <cell r="B23" t="str">
            <v>Utility Blackspot Plan</v>
          </cell>
          <cell r="C23" t="str">
            <v>Renewal</v>
          </cell>
          <cell r="D23">
            <v>2850</v>
          </cell>
          <cell r="E23">
            <v>319180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</row>
        <row r="24">
          <cell r="A24" t="str">
            <v>ESS_2013</v>
          </cell>
          <cell r="B24" t="str">
            <v>Reactive power compensation</v>
          </cell>
          <cell r="C24" t="str">
            <v>Capacity</v>
          </cell>
          <cell r="D24">
            <v>3900</v>
          </cell>
          <cell r="E24">
            <v>347850</v>
          </cell>
          <cell r="F24">
            <v>204999.99999999997</v>
          </cell>
          <cell r="G24">
            <v>1996187.4999999998</v>
          </cell>
          <cell r="H24">
            <v>603058.74999999988</v>
          </cell>
          <cell r="I24">
            <v>0</v>
          </cell>
        </row>
        <row r="25">
          <cell r="A25" t="str">
            <v>ESS_21</v>
          </cell>
          <cell r="B25" t="str">
            <v>LV network augmentation - PQ</v>
          </cell>
          <cell r="C25" t="str">
            <v>Capacity</v>
          </cell>
          <cell r="D25">
            <v>4050</v>
          </cell>
          <cell r="E25">
            <v>1176892</v>
          </cell>
          <cell r="F25">
            <v>1640000</v>
          </cell>
          <cell r="G25">
            <v>1681000</v>
          </cell>
          <cell r="H25">
            <v>1723024.9999999998</v>
          </cell>
          <cell r="I25">
            <v>1766100.6249999995</v>
          </cell>
        </row>
        <row r="26">
          <cell r="A26" t="str">
            <v>ESS_22</v>
          </cell>
          <cell r="B26" t="str">
            <v>Crossings of Navigable Waterways</v>
          </cell>
          <cell r="C26" t="str">
            <v>Compliance</v>
          </cell>
          <cell r="D26">
            <v>4350</v>
          </cell>
          <cell r="E26">
            <v>1100000</v>
          </cell>
          <cell r="F26">
            <v>2895914.3916666666</v>
          </cell>
          <cell r="G26">
            <v>2968520.275208333</v>
          </cell>
          <cell r="H26">
            <v>3046545.4749010415</v>
          </cell>
          <cell r="I26">
            <v>3126934.5075188796</v>
          </cell>
        </row>
        <row r="27">
          <cell r="A27" t="str">
            <v>ESS_23</v>
          </cell>
          <cell r="B27" t="str">
            <v>LV Spreader Installation</v>
          </cell>
          <cell r="C27" t="str">
            <v>Compliance</v>
          </cell>
          <cell r="D27">
            <v>4500</v>
          </cell>
          <cell r="E27">
            <v>0</v>
          </cell>
          <cell r="F27">
            <v>1557783.7250000001</v>
          </cell>
          <cell r="G27">
            <v>1611903.5456249998</v>
          </cell>
          <cell r="H27">
            <v>1669882.6014374997</v>
          </cell>
          <cell r="I27">
            <v>1729828.2296011713</v>
          </cell>
        </row>
        <row r="28">
          <cell r="A28" t="str">
            <v>ESS_26</v>
          </cell>
          <cell r="B28" t="str">
            <v>Service Overhead Replacement</v>
          </cell>
          <cell r="C28" t="str">
            <v>Renewal</v>
          </cell>
          <cell r="D28">
            <v>5250</v>
          </cell>
          <cell r="E28">
            <v>900000</v>
          </cell>
          <cell r="F28">
            <v>6745204.862453945</v>
          </cell>
          <cell r="G28">
            <v>8142798.1441137046</v>
          </cell>
          <cell r="H28">
            <v>8435692.1294672117</v>
          </cell>
          <cell r="I28">
            <v>8738514.2799322195</v>
          </cell>
        </row>
        <row r="29">
          <cell r="A29" t="str">
            <v>ESS_27</v>
          </cell>
          <cell r="B29" t="str">
            <v>Replacements due to voltage drop - PQ</v>
          </cell>
          <cell r="C29" t="str">
            <v>Network Connection</v>
          </cell>
          <cell r="D29">
            <v>3600</v>
          </cell>
          <cell r="E29">
            <v>2458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</row>
        <row r="30">
          <cell r="A30" t="str">
            <v>ESS_29</v>
          </cell>
          <cell r="B30" t="str">
            <v>Overhead Rural LV conversion to UG for bushfire prevention</v>
          </cell>
          <cell r="C30" t="str">
            <v>Compliance</v>
          </cell>
          <cell r="D30">
            <v>4500</v>
          </cell>
          <cell r="E30">
            <v>4102131</v>
          </cell>
          <cell r="F30">
            <v>5147849.3</v>
          </cell>
          <cell r="G30">
            <v>5326691.8637499996</v>
          </cell>
          <cell r="H30">
            <v>5518291.2456562491</v>
          </cell>
          <cell r="I30">
            <v>5716385.356891796</v>
          </cell>
        </row>
        <row r="31">
          <cell r="A31" t="str">
            <v>ESS_3</v>
          </cell>
          <cell r="B31" t="str">
            <v>Distribution Growth - Fault Level Constraints</v>
          </cell>
          <cell r="C31" t="str">
            <v>Network Connection</v>
          </cell>
          <cell r="D31">
            <v>6150</v>
          </cell>
          <cell r="E31">
            <v>11228378</v>
          </cell>
          <cell r="F31">
            <v>12868027.324999999</v>
          </cell>
          <cell r="G31">
            <v>13315398.517499998</v>
          </cell>
          <cell r="H31">
            <v>13793435.413999999</v>
          </cell>
          <cell r="I31">
            <v>13987507.015683981</v>
          </cell>
        </row>
        <row r="32">
          <cell r="A32" t="str">
            <v>ESS_30</v>
          </cell>
          <cell r="B32" t="str">
            <v>Condition Based Transformer Replacement</v>
          </cell>
          <cell r="C32" t="str">
            <v>Renewal</v>
          </cell>
          <cell r="D32">
            <v>4650</v>
          </cell>
          <cell r="E32">
            <v>1229916</v>
          </cell>
          <cell r="F32">
            <v>3337521.9749999996</v>
          </cell>
          <cell r="G32">
            <v>3433533.9043749999</v>
          </cell>
          <cell r="H32">
            <v>3533895.1989531247</v>
          </cell>
          <cell r="I32">
            <v>3637327.2858902337</v>
          </cell>
        </row>
        <row r="33">
          <cell r="A33" t="str">
            <v>ESS_3000</v>
          </cell>
          <cell r="B33" t="str">
            <v>Ancillary radio Asset Replacement</v>
          </cell>
          <cell r="C33" t="str">
            <v>Renewal</v>
          </cell>
          <cell r="D33">
            <v>2700</v>
          </cell>
          <cell r="E33">
            <v>816197</v>
          </cell>
          <cell r="F33">
            <v>769939.23486775602</v>
          </cell>
          <cell r="G33">
            <v>796687.83618270466</v>
          </cell>
          <cell r="H33">
            <v>825344.45651338785</v>
          </cell>
          <cell r="I33">
            <v>854972.44474634854</v>
          </cell>
        </row>
        <row r="34">
          <cell r="A34" t="str">
            <v>ESS_3001</v>
          </cell>
          <cell r="B34" t="str">
            <v>Two Way Radio Base Replacement</v>
          </cell>
          <cell r="C34" t="str">
            <v>Renewal</v>
          </cell>
          <cell r="D34">
            <v>2700</v>
          </cell>
          <cell r="E34">
            <v>1749405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A35" t="str">
            <v>ESS_3002</v>
          </cell>
          <cell r="B35" t="str">
            <v>Mobile Two Way Radio Replacement</v>
          </cell>
          <cell r="C35" t="str">
            <v>Renewal</v>
          </cell>
          <cell r="D35">
            <v>2700</v>
          </cell>
          <cell r="E35">
            <v>200803</v>
          </cell>
          <cell r="F35">
            <v>81999.999999999985</v>
          </cell>
          <cell r="G35">
            <v>84049.999999999985</v>
          </cell>
          <cell r="H35">
            <v>86151.249999999985</v>
          </cell>
          <cell r="I35">
            <v>88305.031249999971</v>
          </cell>
        </row>
        <row r="36">
          <cell r="A36" t="str">
            <v>ESS_31</v>
          </cell>
          <cell r="B36" t="str">
            <v>Enclosed Substation Refurbishment Program</v>
          </cell>
          <cell r="C36" t="str">
            <v>Renewal</v>
          </cell>
          <cell r="D36">
            <v>3900</v>
          </cell>
          <cell r="E36">
            <v>4545712</v>
          </cell>
          <cell r="F36">
            <v>6493452.8999999985</v>
          </cell>
          <cell r="G36">
            <v>6719043.1512499992</v>
          </cell>
          <cell r="H36">
            <v>4806943.6050781244</v>
          </cell>
          <cell r="I36">
            <v>5002973.4246746078</v>
          </cell>
        </row>
        <row r="37">
          <cell r="A37" t="str">
            <v>ESS_32</v>
          </cell>
          <cell r="B37" t="str">
            <v>Overhead Substation Refurbishment Program</v>
          </cell>
          <cell r="C37" t="str">
            <v>Renewal</v>
          </cell>
          <cell r="D37">
            <v>4650</v>
          </cell>
          <cell r="E37">
            <v>6532550</v>
          </cell>
          <cell r="F37">
            <v>7109204.2249999987</v>
          </cell>
          <cell r="G37">
            <v>7317925.6668749992</v>
          </cell>
          <cell r="H37">
            <v>6703748.5990156243</v>
          </cell>
          <cell r="I37">
            <v>7006052.7429757798</v>
          </cell>
        </row>
        <row r="38">
          <cell r="A38" t="str">
            <v>ESS_33</v>
          </cell>
          <cell r="B38" t="str">
            <v>LV Protection Installation program forecast Far West</v>
          </cell>
          <cell r="C38" t="str">
            <v>Renewal</v>
          </cell>
          <cell r="D38">
            <v>3150</v>
          </cell>
          <cell r="E38">
            <v>367612</v>
          </cell>
          <cell r="F38">
            <v>346377.01999999996</v>
          </cell>
          <cell r="G38">
            <v>385300.32899999997</v>
          </cell>
          <cell r="H38">
            <v>399132.71066249994</v>
          </cell>
          <cell r="I38">
            <v>413474.18002312491</v>
          </cell>
        </row>
        <row r="39">
          <cell r="A39" t="str">
            <v>ESS_35</v>
          </cell>
          <cell r="B39" t="str">
            <v>Substation Augmentation - PQ</v>
          </cell>
          <cell r="C39" t="str">
            <v>Capacity</v>
          </cell>
          <cell r="D39">
            <v>4350</v>
          </cell>
          <cell r="E39">
            <v>1804791</v>
          </cell>
          <cell r="F39">
            <v>2049999.9999999998</v>
          </cell>
          <cell r="G39">
            <v>2101249.9999999995</v>
          </cell>
          <cell r="H39">
            <v>2153781.2499999995</v>
          </cell>
          <cell r="I39">
            <v>2207625.7812499995</v>
          </cell>
        </row>
        <row r="40">
          <cell r="A40" t="str">
            <v>ESS_38</v>
          </cell>
          <cell r="B40" t="str">
            <v>2 pole Substation Safety Program</v>
          </cell>
          <cell r="C40" t="str">
            <v>Compliance</v>
          </cell>
          <cell r="D40">
            <v>4500</v>
          </cell>
          <cell r="E40">
            <v>791633</v>
          </cell>
          <cell r="F40">
            <v>1291108.4499999997</v>
          </cell>
          <cell r="G40">
            <v>1077150.129375</v>
          </cell>
          <cell r="H40">
            <v>1148191.5532812499</v>
          </cell>
          <cell r="I40">
            <v>1084995.0884656247</v>
          </cell>
        </row>
        <row r="41">
          <cell r="A41" t="str">
            <v>ESS_39</v>
          </cell>
          <cell r="B41" t="str">
            <v>Noise related replacements</v>
          </cell>
          <cell r="C41" t="str">
            <v>Compliance</v>
          </cell>
          <cell r="D41">
            <v>3750</v>
          </cell>
          <cell r="E41">
            <v>17255</v>
          </cell>
          <cell r="F41">
            <v>17906.75</v>
          </cell>
          <cell r="G41">
            <v>18528.822499999998</v>
          </cell>
          <cell r="H41">
            <v>19194.498499999998</v>
          </cell>
          <cell r="I41">
            <v>19884.085411718745</v>
          </cell>
        </row>
        <row r="42">
          <cell r="A42" t="str">
            <v>ESS_4</v>
          </cell>
          <cell r="B42" t="str">
            <v>Distribution Growth - Customer Connections</v>
          </cell>
          <cell r="C42" t="str">
            <v>Network Connection</v>
          </cell>
          <cell r="D42">
            <v>3900</v>
          </cell>
          <cell r="E42">
            <v>13590631</v>
          </cell>
          <cell r="F42">
            <v>17398408.425000001</v>
          </cell>
          <cell r="G42">
            <v>18003284.115624998</v>
          </cell>
          <cell r="H42">
            <v>18649620.919796877</v>
          </cell>
          <cell r="I42">
            <v>19319703.673116401</v>
          </cell>
        </row>
        <row r="43">
          <cell r="A43" t="str">
            <v>ESS_40</v>
          </cell>
          <cell r="B43" t="str">
            <v>Unplanned UG cable replacement</v>
          </cell>
          <cell r="C43" t="str">
            <v>Renewal</v>
          </cell>
          <cell r="D43">
            <v>4350</v>
          </cell>
          <cell r="E43">
            <v>1509947</v>
          </cell>
          <cell r="F43">
            <v>611190.07499999995</v>
          </cell>
          <cell r="G43">
            <v>657991.72874999989</v>
          </cell>
          <cell r="H43">
            <v>707438.52760937496</v>
          </cell>
          <cell r="I43">
            <v>758956.35589726549</v>
          </cell>
        </row>
        <row r="44">
          <cell r="A44" t="str">
            <v>ESS_4004</v>
          </cell>
          <cell r="B44" t="str">
            <v xml:space="preserve">Zone Substation Outdoor Bus and Isolator Refurbishment and Replacement </v>
          </cell>
          <cell r="C44" t="str">
            <v>Renewal</v>
          </cell>
          <cell r="D44">
            <v>3000</v>
          </cell>
          <cell r="E44">
            <v>53716</v>
          </cell>
          <cell r="F44">
            <v>1931054.0799999996</v>
          </cell>
          <cell r="G44">
            <v>880606.13849999988</v>
          </cell>
          <cell r="H44">
            <v>1125177.5391124999</v>
          </cell>
          <cell r="I44">
            <v>1165095.6992621874</v>
          </cell>
        </row>
        <row r="45">
          <cell r="A45" t="str">
            <v>ESS_4005</v>
          </cell>
          <cell r="B45" t="str">
            <v>Poletop Refurbishment - Distribution</v>
          </cell>
          <cell r="C45" t="str">
            <v>Renewal</v>
          </cell>
          <cell r="D45">
            <v>5250</v>
          </cell>
          <cell r="E45">
            <v>778215</v>
          </cell>
          <cell r="F45">
            <v>20535791.974999998</v>
          </cell>
          <cell r="G45">
            <v>21094482.369999997</v>
          </cell>
          <cell r="H45">
            <v>21674161.929593749</v>
          </cell>
          <cell r="I45">
            <v>22270355.582626164</v>
          </cell>
        </row>
        <row r="46">
          <cell r="A46" t="str">
            <v>ESS_4008</v>
          </cell>
          <cell r="B46" t="str">
            <v>Subtransmission minor projects</v>
          </cell>
          <cell r="C46" t="str">
            <v>Network Connection</v>
          </cell>
          <cell r="D46">
            <v>3900</v>
          </cell>
          <cell r="E46">
            <v>271440</v>
          </cell>
          <cell r="F46">
            <v>514549.99999999994</v>
          </cell>
          <cell r="G46">
            <v>531226.05751544295</v>
          </cell>
          <cell r="H46">
            <v>548578.98102675634</v>
          </cell>
          <cell r="I46">
            <v>566552.88697416638</v>
          </cell>
        </row>
        <row r="47">
          <cell r="A47" t="str">
            <v>ESS_4009</v>
          </cell>
          <cell r="B47" t="str">
            <v>Subtransmission polymer termination replacement</v>
          </cell>
          <cell r="C47" t="str">
            <v>Renewal</v>
          </cell>
          <cell r="D47">
            <v>3300</v>
          </cell>
          <cell r="E47">
            <v>0</v>
          </cell>
          <cell r="F47">
            <v>142885.81999999998</v>
          </cell>
          <cell r="G47">
            <v>147817.05399999997</v>
          </cell>
          <cell r="H47">
            <v>153088.1867125</v>
          </cell>
          <cell r="I47">
            <v>158551.68360937497</v>
          </cell>
        </row>
        <row r="48">
          <cell r="A48" t="str">
            <v>ESS_41</v>
          </cell>
          <cell r="B48" t="str">
            <v>LV UG pit and pillar</v>
          </cell>
          <cell r="C48" t="str">
            <v>Renewal</v>
          </cell>
          <cell r="D48">
            <v>3600</v>
          </cell>
          <cell r="E48">
            <v>564030</v>
          </cell>
          <cell r="F48">
            <v>432970.65999999992</v>
          </cell>
          <cell r="G48">
            <v>448023.48199999996</v>
          </cell>
          <cell r="H48">
            <v>464107.98341249995</v>
          </cell>
          <cell r="I48">
            <v>480783.80704312486</v>
          </cell>
        </row>
        <row r="49">
          <cell r="A49" t="str">
            <v>ESS_42</v>
          </cell>
          <cell r="B49" t="str">
            <v xml:space="preserve">High Voltage Cast Pothead Replacement </v>
          </cell>
          <cell r="C49" t="str">
            <v>Compliance</v>
          </cell>
          <cell r="D49">
            <v>3300</v>
          </cell>
          <cell r="E49">
            <v>137300</v>
          </cell>
          <cell r="F49">
            <v>472698.83999999997</v>
          </cell>
          <cell r="G49">
            <v>489117.20799999998</v>
          </cell>
          <cell r="H49">
            <v>506720.97619999992</v>
          </cell>
          <cell r="I49">
            <v>524906.29895749991</v>
          </cell>
        </row>
        <row r="50">
          <cell r="A50" t="str">
            <v>ESS_43</v>
          </cell>
          <cell r="B50" t="str">
            <v>LV UG Cable replacement (CONSAC)</v>
          </cell>
          <cell r="C50" t="str">
            <v>Renewal</v>
          </cell>
          <cell r="D50">
            <v>4050</v>
          </cell>
          <cell r="E50">
            <v>1900000</v>
          </cell>
          <cell r="F50">
            <v>1025000</v>
          </cell>
          <cell r="G50">
            <v>1050625</v>
          </cell>
          <cell r="H50">
            <v>1076890.6249999998</v>
          </cell>
          <cell r="I50">
            <v>1103812.8906249998</v>
          </cell>
        </row>
        <row r="51">
          <cell r="A51" t="str">
            <v>ESS_45</v>
          </cell>
          <cell r="B51" t="str">
            <v xml:space="preserve">Pole Top Refurbishment - Subtransmission </v>
          </cell>
          <cell r="C51" t="str">
            <v>Renewal</v>
          </cell>
          <cell r="D51">
            <v>4350</v>
          </cell>
          <cell r="E51">
            <v>1078731</v>
          </cell>
          <cell r="F51">
            <v>3446711.125</v>
          </cell>
          <cell r="G51">
            <v>3566540.9281249996</v>
          </cell>
          <cell r="H51">
            <v>3694583.4335624995</v>
          </cell>
          <cell r="I51">
            <v>3827329.9101921869</v>
          </cell>
        </row>
        <row r="52">
          <cell r="A52" t="str">
            <v>ESS_46</v>
          </cell>
          <cell r="B52" t="str">
            <v>Pole Replacement - Subtransmission</v>
          </cell>
          <cell r="C52" t="str">
            <v>Renewal</v>
          </cell>
          <cell r="D52">
            <v>5850</v>
          </cell>
          <cell r="E52">
            <v>5495737</v>
          </cell>
          <cell r="F52">
            <v>4729679.0249999994</v>
          </cell>
          <cell r="G52">
            <v>5191697.0574999992</v>
          </cell>
          <cell r="H52">
            <v>5694338.0943593746</v>
          </cell>
          <cell r="I52">
            <v>6232388.0803109361</v>
          </cell>
        </row>
        <row r="53">
          <cell r="A53" t="str">
            <v>ESS_48</v>
          </cell>
          <cell r="B53" t="str">
            <v>RF Infrastructure Refurbishment</v>
          </cell>
          <cell r="C53" t="str">
            <v>Renewal</v>
          </cell>
          <cell r="D53">
            <v>2550</v>
          </cell>
          <cell r="E53">
            <v>159097</v>
          </cell>
          <cell r="F53">
            <v>1147999.9999999998</v>
          </cell>
          <cell r="G53">
            <v>815401.26916666655</v>
          </cell>
          <cell r="H53">
            <v>840808.91877083317</v>
          </cell>
          <cell r="I53">
            <v>867045.31993604137</v>
          </cell>
        </row>
        <row r="54">
          <cell r="A54" t="str">
            <v>ESS_49</v>
          </cell>
          <cell r="B54" t="str">
            <v>RF Linking replacement</v>
          </cell>
          <cell r="C54" t="str">
            <v>Renewal</v>
          </cell>
          <cell r="D54">
            <v>2550</v>
          </cell>
          <cell r="E54">
            <v>1082272</v>
          </cell>
          <cell r="F54">
            <v>1026347.2599999998</v>
          </cell>
          <cell r="G54">
            <v>1062003.6889999998</v>
          </cell>
          <cell r="H54">
            <v>1100203.15325</v>
          </cell>
          <cell r="I54">
            <v>1139698.2892243748</v>
          </cell>
        </row>
        <row r="55">
          <cell r="A55" t="str">
            <v>ESS_50</v>
          </cell>
          <cell r="B55" t="str">
            <v>Telecomms into Brownfields zone subs</v>
          </cell>
          <cell r="C55" t="str">
            <v>Capacity</v>
          </cell>
          <cell r="D55">
            <v>3450</v>
          </cell>
          <cell r="E55">
            <v>274724</v>
          </cell>
          <cell r="F55">
            <v>481301.45999999996</v>
          </cell>
          <cell r="G55">
            <v>498022.30549999996</v>
          </cell>
          <cell r="H55">
            <v>515936.57541249995</v>
          </cell>
          <cell r="I55">
            <v>534457.37113749993</v>
          </cell>
        </row>
        <row r="56">
          <cell r="A56" t="str">
            <v>ESS_53</v>
          </cell>
          <cell r="B56" t="str">
            <v>New  FI Plant - Growth</v>
          </cell>
          <cell r="C56" t="str">
            <v>Capacity</v>
          </cell>
          <cell r="D56">
            <v>3450</v>
          </cell>
          <cell r="E56">
            <v>700240</v>
          </cell>
          <cell r="F56">
            <v>602700</v>
          </cell>
          <cell r="G56">
            <v>462275</v>
          </cell>
          <cell r="H56">
            <v>0</v>
          </cell>
          <cell r="I56">
            <v>198831.14056374994</v>
          </cell>
        </row>
        <row r="57">
          <cell r="A57" t="str">
            <v>ESS_54</v>
          </cell>
          <cell r="B57" t="str">
            <v xml:space="preserve">Controllable load - DM </v>
          </cell>
          <cell r="C57" t="str">
            <v>Capacity</v>
          </cell>
          <cell r="D57">
            <v>3450</v>
          </cell>
          <cell r="E57">
            <v>0</v>
          </cell>
          <cell r="F57">
            <v>0</v>
          </cell>
          <cell r="G57">
            <v>662068.38626371883</v>
          </cell>
          <cell r="H57">
            <v>1206478.2983962097</v>
          </cell>
          <cell r="I57">
            <v>1594221.1297503887</v>
          </cell>
        </row>
        <row r="58">
          <cell r="A58" t="str">
            <v>ESS_55</v>
          </cell>
          <cell r="B58" t="str">
            <v>Replacement FI Plants</v>
          </cell>
          <cell r="C58" t="str">
            <v>Renewal</v>
          </cell>
          <cell r="D58">
            <v>3450</v>
          </cell>
          <cell r="E58">
            <v>346148</v>
          </cell>
          <cell r="F58">
            <v>541199.99999999988</v>
          </cell>
          <cell r="G58">
            <v>444663.16299999994</v>
          </cell>
          <cell r="H58">
            <v>460657.62584999995</v>
          </cell>
          <cell r="I58">
            <v>477194.20752281242</v>
          </cell>
        </row>
        <row r="59">
          <cell r="A59" t="str">
            <v>ESS_56</v>
          </cell>
          <cell r="B59" t="str">
            <v>Load Control Relay replacement</v>
          </cell>
          <cell r="C59" t="str">
            <v>Renewal</v>
          </cell>
          <cell r="D59">
            <v>3450</v>
          </cell>
          <cell r="E59">
            <v>1200000</v>
          </cell>
          <cell r="F59">
            <v>1998594.1999999997</v>
          </cell>
          <cell r="G59">
            <v>2068077.9864999999</v>
          </cell>
          <cell r="H59">
            <v>2142323.9952624999</v>
          </cell>
          <cell r="I59">
            <v>2219297.9402806247</v>
          </cell>
        </row>
        <row r="60">
          <cell r="A60" t="str">
            <v>ESS_57</v>
          </cell>
          <cell r="B60" t="str">
            <v>Convert existing legacy controllers to MD3311-derived devices to enable migration into ENMAC</v>
          </cell>
          <cell r="C60" t="str">
            <v>Renewal</v>
          </cell>
          <cell r="D60">
            <v>3450</v>
          </cell>
          <cell r="E60">
            <v>102266</v>
          </cell>
          <cell r="F60">
            <v>111734.84</v>
          </cell>
          <cell r="G60">
            <v>111165.37049999999</v>
          </cell>
          <cell r="H60">
            <v>115164.40646249999</v>
          </cell>
          <cell r="I60">
            <v>119298.33111812497</v>
          </cell>
        </row>
        <row r="61">
          <cell r="A61" t="str">
            <v>ESS_59</v>
          </cell>
          <cell r="B61" t="str">
            <v>Synchronisation of multiple FI plant in Lismore Region</v>
          </cell>
          <cell r="C61" t="str">
            <v>Renewal</v>
          </cell>
          <cell r="D61">
            <v>3450</v>
          </cell>
          <cell r="E61">
            <v>51594</v>
          </cell>
          <cell r="F61">
            <v>40999.999999999993</v>
          </cell>
          <cell r="G61">
            <v>0</v>
          </cell>
          <cell r="H61">
            <v>0</v>
          </cell>
          <cell r="I61">
            <v>194271.06874999998</v>
          </cell>
        </row>
        <row r="62">
          <cell r="A62" t="str">
            <v>ESS_61</v>
          </cell>
          <cell r="B62" t="str">
            <v>Brownfield SCADA - ZSS Developments</v>
          </cell>
          <cell r="C62" t="str">
            <v>Capacity</v>
          </cell>
          <cell r="D62">
            <v>3450</v>
          </cell>
          <cell r="E62">
            <v>129432</v>
          </cell>
          <cell r="F62">
            <v>311599.99999999994</v>
          </cell>
          <cell r="G62">
            <v>222336.62449999998</v>
          </cell>
          <cell r="H62">
            <v>281664.61977499997</v>
          </cell>
          <cell r="I62">
            <v>79534.57554624998</v>
          </cell>
        </row>
        <row r="63">
          <cell r="A63" t="str">
            <v>ESS_62</v>
          </cell>
          <cell r="B63" t="str">
            <v>Replacement program of existing RTU hardware</v>
          </cell>
          <cell r="C63" t="str">
            <v>Renewal</v>
          </cell>
          <cell r="D63">
            <v>3450</v>
          </cell>
          <cell r="E63">
            <v>971611</v>
          </cell>
          <cell r="F63">
            <v>1220879.96</v>
          </cell>
          <cell r="G63">
            <v>1061630.5069999998</v>
          </cell>
          <cell r="H63">
            <v>1100262.5976124997</v>
          </cell>
          <cell r="I63">
            <v>1140434.7531849998</v>
          </cell>
        </row>
        <row r="64">
          <cell r="A64" t="str">
            <v>ESS_63</v>
          </cell>
          <cell r="B64" t="str">
            <v>Installation of SCADA facilities into existing ZSS sites where none currently exists</v>
          </cell>
          <cell r="C64" t="str">
            <v>Capacity</v>
          </cell>
          <cell r="D64">
            <v>3450</v>
          </cell>
          <cell r="E64">
            <v>815065</v>
          </cell>
          <cell r="F64">
            <v>1476000</v>
          </cell>
          <cell r="G64">
            <v>1418094.1214999999</v>
          </cell>
          <cell r="H64">
            <v>1469264.7700999998</v>
          </cell>
          <cell r="I64">
            <v>1522461.7454793747</v>
          </cell>
        </row>
        <row r="65">
          <cell r="A65" t="str">
            <v>ESS_64</v>
          </cell>
          <cell r="B65" t="str">
            <v>Commissioning of existing and new DSA sites</v>
          </cell>
          <cell r="C65" t="str">
            <v>Capacity</v>
          </cell>
          <cell r="D65">
            <v>3450</v>
          </cell>
          <cell r="E65">
            <v>918613</v>
          </cell>
          <cell r="F65">
            <v>656000</v>
          </cell>
          <cell r="G65">
            <v>654253.04466666665</v>
          </cell>
          <cell r="H65">
            <v>677790.9389833333</v>
          </cell>
          <cell r="I65">
            <v>702259.30112041661</v>
          </cell>
        </row>
        <row r="66">
          <cell r="A66" t="str">
            <v>ESS_65</v>
          </cell>
          <cell r="B66" t="str">
            <v>Broken Hill asset refurbishment</v>
          </cell>
          <cell r="C66" t="str">
            <v>Renewal</v>
          </cell>
          <cell r="D66">
            <v>3450</v>
          </cell>
          <cell r="E66">
            <v>1049922</v>
          </cell>
          <cell r="F66">
            <v>123000</v>
          </cell>
          <cell r="G66">
            <v>92638.228999999992</v>
          </cell>
          <cell r="H66">
            <v>533949.07876249985</v>
          </cell>
          <cell r="I66">
            <v>99415.570281874971</v>
          </cell>
        </row>
        <row r="67">
          <cell r="A67" t="str">
            <v>ESS_68</v>
          </cell>
          <cell r="B67" t="str">
            <v xml:space="preserve">Broken Hill Safety &amp; Legal </v>
          </cell>
          <cell r="C67" t="str">
            <v>Compliance</v>
          </cell>
          <cell r="D67">
            <v>3450</v>
          </cell>
          <cell r="E67">
            <v>85978</v>
          </cell>
          <cell r="F67">
            <v>0</v>
          </cell>
          <cell r="G67">
            <v>210156.93899999998</v>
          </cell>
          <cell r="H67">
            <v>0</v>
          </cell>
          <cell r="I67">
            <v>225493.07864906243</v>
          </cell>
        </row>
        <row r="68">
          <cell r="A68" t="str">
            <v>ESS_70</v>
          </cell>
          <cell r="B68" t="str">
            <v xml:space="preserve">Zone Substation Power Transformer Refurbishment </v>
          </cell>
          <cell r="C68" t="str">
            <v>Renewal</v>
          </cell>
          <cell r="D68">
            <v>3600</v>
          </cell>
          <cell r="E68">
            <v>601601</v>
          </cell>
          <cell r="F68">
            <v>612963.11999999988</v>
          </cell>
          <cell r="G68">
            <v>1247842.7216666664</v>
          </cell>
          <cell r="H68">
            <v>1918432.6909083333</v>
          </cell>
          <cell r="I68">
            <v>1805430.2141682287</v>
          </cell>
        </row>
        <row r="69">
          <cell r="A69" t="str">
            <v>ESS_71</v>
          </cell>
          <cell r="B69" t="str">
            <v>Zone Substation Power Transformer Replacement</v>
          </cell>
          <cell r="C69" t="str">
            <v>Renewal</v>
          </cell>
          <cell r="D69">
            <v>3600</v>
          </cell>
          <cell r="E69">
            <v>3107104</v>
          </cell>
          <cell r="F69">
            <v>1512741.7399999998</v>
          </cell>
          <cell r="G69">
            <v>7773050.7434999989</v>
          </cell>
          <cell r="H69">
            <v>6824692.6774624996</v>
          </cell>
          <cell r="I69">
            <v>7935959.0296324976</v>
          </cell>
        </row>
        <row r="70">
          <cell r="A70" t="str">
            <v>ESS_72</v>
          </cell>
          <cell r="B70" t="str">
            <v>Zone Substation Power Transformer Unplanned Failure Replacement</v>
          </cell>
          <cell r="C70" t="str">
            <v>Renewal</v>
          </cell>
          <cell r="D70">
            <v>3600</v>
          </cell>
          <cell r="E70">
            <v>760000</v>
          </cell>
          <cell r="F70">
            <v>768729.49999999988</v>
          </cell>
          <cell r="G70">
            <v>1155687.5</v>
          </cell>
          <cell r="H70">
            <v>1184579.6874999998</v>
          </cell>
          <cell r="I70">
            <v>1214194.1796874998</v>
          </cell>
        </row>
        <row r="71">
          <cell r="A71" t="str">
            <v>ESS_74</v>
          </cell>
          <cell r="B71" t="str">
            <v xml:space="preserve">Zone Substation On Line Tap Changer Refurbishment </v>
          </cell>
          <cell r="C71" t="str">
            <v>Renewal</v>
          </cell>
          <cell r="D71">
            <v>3600</v>
          </cell>
          <cell r="E71">
            <v>52000</v>
          </cell>
          <cell r="F71">
            <v>209100</v>
          </cell>
          <cell r="G71">
            <v>208688.02516666666</v>
          </cell>
          <cell r="H71">
            <v>216200.29509583331</v>
          </cell>
          <cell r="I71">
            <v>223988.65526666664</v>
          </cell>
        </row>
        <row r="72">
          <cell r="A72" t="str">
            <v>ESS_75</v>
          </cell>
          <cell r="B72" t="str">
            <v>Zone Substation Perimeter Fencing &amp; Security Refurbishment and Replacement</v>
          </cell>
          <cell r="C72" t="str">
            <v>Compliance</v>
          </cell>
          <cell r="D72">
            <v>1950</v>
          </cell>
          <cell r="E72">
            <v>42000</v>
          </cell>
          <cell r="F72">
            <v>202979.51999999996</v>
          </cell>
          <cell r="G72">
            <v>331378.61183333333</v>
          </cell>
          <cell r="H72">
            <v>341679.01637916663</v>
          </cell>
          <cell r="I72">
            <v>352335.89728708327</v>
          </cell>
        </row>
        <row r="73">
          <cell r="A73" t="str">
            <v>ESS_76</v>
          </cell>
          <cell r="B73" t="str">
            <v>Zone Substation PCB decontamination (Power Transformers)</v>
          </cell>
          <cell r="C73" t="str">
            <v>Compliance</v>
          </cell>
          <cell r="D73">
            <v>3900</v>
          </cell>
          <cell r="E73">
            <v>700000</v>
          </cell>
          <cell r="F73">
            <v>979498.2</v>
          </cell>
          <cell r="G73">
            <v>50769.001666666671</v>
          </cell>
          <cell r="H73">
            <v>51622.546927083335</v>
          </cell>
          <cell r="I73">
            <v>52492.557888932286</v>
          </cell>
        </row>
        <row r="74">
          <cell r="A74" t="str">
            <v>ESS_78</v>
          </cell>
          <cell r="B74" t="str">
            <v xml:space="preserve">Zone Substation Circuit Breaker replacement </v>
          </cell>
          <cell r="C74" t="str">
            <v>Renewal</v>
          </cell>
          <cell r="D74">
            <v>4800</v>
          </cell>
          <cell r="E74">
            <v>2800000</v>
          </cell>
          <cell r="F74">
            <v>5382150.9749999996</v>
          </cell>
          <cell r="G74">
            <v>3469371.0733333332</v>
          </cell>
          <cell r="H74">
            <v>2188641.635385416</v>
          </cell>
          <cell r="I74">
            <v>2545947.0077899736</v>
          </cell>
        </row>
        <row r="75">
          <cell r="A75" t="str">
            <v>ESS_79</v>
          </cell>
          <cell r="B75" t="str">
            <v>Zone Substation Indoor Switchboards (Replacement, Refurbishment &amp; Conversion)</v>
          </cell>
          <cell r="C75" t="str">
            <v>Renewal</v>
          </cell>
          <cell r="D75">
            <v>4950</v>
          </cell>
          <cell r="E75">
            <v>6900000</v>
          </cell>
          <cell r="F75">
            <v>6592604.2249999996</v>
          </cell>
          <cell r="G75">
            <v>12318361.346041664</v>
          </cell>
          <cell r="H75">
            <v>11356951.708833329</v>
          </cell>
          <cell r="I75">
            <v>9121470.0426568985</v>
          </cell>
        </row>
        <row r="76">
          <cell r="A76" t="str">
            <v>ESS_80</v>
          </cell>
          <cell r="B76" t="str">
            <v>Zone Substation Station Battery Replacement</v>
          </cell>
          <cell r="C76" t="str">
            <v>Renewal</v>
          </cell>
          <cell r="D76">
            <v>4350</v>
          </cell>
          <cell r="E76">
            <v>240000</v>
          </cell>
          <cell r="F76">
            <v>341961.52499999997</v>
          </cell>
          <cell r="G76">
            <v>1010892.1135416665</v>
          </cell>
          <cell r="H76">
            <v>1045408.4455052082</v>
          </cell>
          <cell r="I76">
            <v>1081144.6211654944</v>
          </cell>
        </row>
        <row r="77">
          <cell r="A77" t="str">
            <v>ESS_81</v>
          </cell>
          <cell r="B77" t="str">
            <v>Zone Substation Voltage Transformer Replacement</v>
          </cell>
          <cell r="C77" t="str">
            <v>Renewal</v>
          </cell>
          <cell r="D77">
            <v>3600</v>
          </cell>
          <cell r="E77">
            <v>430000</v>
          </cell>
          <cell r="F77">
            <v>353250.25999999995</v>
          </cell>
          <cell r="G77">
            <v>248449.27849999996</v>
          </cell>
          <cell r="H77">
            <v>270217.70318750001</v>
          </cell>
          <cell r="I77">
            <v>300339.54008624994</v>
          </cell>
        </row>
        <row r="78">
          <cell r="A78" t="str">
            <v>ESS_82</v>
          </cell>
          <cell r="B78" t="str">
            <v>Zone Substation Current Transformer Replacement</v>
          </cell>
          <cell r="C78" t="str">
            <v>Renewal</v>
          </cell>
          <cell r="D78">
            <v>3600</v>
          </cell>
          <cell r="E78">
            <v>680000</v>
          </cell>
          <cell r="F78">
            <v>653503.91999999993</v>
          </cell>
          <cell r="G78">
            <v>1198308.6946666664</v>
          </cell>
          <cell r="H78">
            <v>1239134.3922208331</v>
          </cell>
          <cell r="I78">
            <v>1281413.1468754164</v>
          </cell>
        </row>
        <row r="79">
          <cell r="A79" t="str">
            <v>ESS_83</v>
          </cell>
          <cell r="B79" t="str">
            <v>Zone Substation Surge Diverter Replacement</v>
          </cell>
          <cell r="C79" t="str">
            <v>Renewal</v>
          </cell>
          <cell r="D79">
            <v>4350</v>
          </cell>
          <cell r="E79">
            <v>570000</v>
          </cell>
          <cell r="F79">
            <v>43981.724999999999</v>
          </cell>
          <cell r="G79">
            <v>819329.55604166654</v>
          </cell>
          <cell r="H79">
            <v>846649.97352083318</v>
          </cell>
          <cell r="I79">
            <v>874918.15499713528</v>
          </cell>
        </row>
        <row r="80">
          <cell r="A80" t="str">
            <v>ESS_84</v>
          </cell>
          <cell r="B80" t="str">
            <v xml:space="preserve">Zone Substation Unplanned Equipment Failure Replacement </v>
          </cell>
          <cell r="C80" t="str">
            <v>Renewal</v>
          </cell>
          <cell r="D80">
            <v>4350</v>
          </cell>
          <cell r="E80">
            <v>50000</v>
          </cell>
          <cell r="F80">
            <v>82000</v>
          </cell>
          <cell r="G80">
            <v>315187.5</v>
          </cell>
          <cell r="H80">
            <v>323067.18749999994</v>
          </cell>
          <cell r="I80">
            <v>331143.86718749994</v>
          </cell>
        </row>
        <row r="81">
          <cell r="A81" t="str">
            <v>ESS_85</v>
          </cell>
          <cell r="B81" t="str">
            <v xml:space="preserve">Zone Substation Protection Upgrades and Replacements </v>
          </cell>
          <cell r="C81" t="str">
            <v>Renewal</v>
          </cell>
          <cell r="D81">
            <v>5100</v>
          </cell>
          <cell r="E81">
            <v>1400000</v>
          </cell>
          <cell r="F81">
            <v>686750</v>
          </cell>
          <cell r="G81">
            <v>1246795.9489583331</v>
          </cell>
          <cell r="H81">
            <v>1644626.6445729164</v>
          </cell>
          <cell r="I81">
            <v>657894.92700794258</v>
          </cell>
        </row>
        <row r="82">
          <cell r="A82" t="str">
            <v>ESS_86</v>
          </cell>
          <cell r="B82" t="str">
            <v xml:space="preserve">Zone Substation Environmental Compliance </v>
          </cell>
          <cell r="C82" t="str">
            <v>Compliance</v>
          </cell>
          <cell r="D82">
            <v>3450</v>
          </cell>
          <cell r="E82">
            <v>310000</v>
          </cell>
          <cell r="F82">
            <v>813173.5</v>
          </cell>
          <cell r="G82">
            <v>936105.47416666651</v>
          </cell>
          <cell r="H82">
            <v>966098.68164583319</v>
          </cell>
          <cell r="I82">
            <v>997146.88857729128</v>
          </cell>
        </row>
        <row r="83">
          <cell r="A83" t="str">
            <v>ESS_87</v>
          </cell>
          <cell r="B83" t="str">
            <v xml:space="preserve">Zone Substation Earthing System Refurbishment </v>
          </cell>
          <cell r="C83" t="str">
            <v>Compliance</v>
          </cell>
          <cell r="D83">
            <v>3600</v>
          </cell>
          <cell r="E83">
            <v>370000</v>
          </cell>
          <cell r="F83">
            <v>210698.07749999996</v>
          </cell>
          <cell r="G83">
            <v>426993.33149999991</v>
          </cell>
          <cell r="H83">
            <v>441754.31857499992</v>
          </cell>
          <cell r="I83">
            <v>457042.1163412499</v>
          </cell>
        </row>
        <row r="84">
          <cell r="A84" t="str">
            <v>ESS_88</v>
          </cell>
          <cell r="B84" t="str">
            <v>Zone Substation Civil Refurbishment</v>
          </cell>
          <cell r="C84" t="str">
            <v>Compliance</v>
          </cell>
          <cell r="D84">
            <v>3600</v>
          </cell>
          <cell r="E84">
            <v>175000</v>
          </cell>
          <cell r="F84">
            <v>161211.18</v>
          </cell>
          <cell r="G84">
            <v>77430.782333333336</v>
          </cell>
          <cell r="H84">
            <v>80377.106054166652</v>
          </cell>
          <cell r="I84">
            <v>83426.766973645819</v>
          </cell>
        </row>
        <row r="85">
          <cell r="A85" t="str">
            <v>ESS_89</v>
          </cell>
          <cell r="B85" t="str">
            <v>Zone Substation Building Refurbishment</v>
          </cell>
          <cell r="C85" t="str">
            <v>Compliance</v>
          </cell>
          <cell r="D85">
            <v>3600</v>
          </cell>
          <cell r="E85">
            <v>800000</v>
          </cell>
          <cell r="F85">
            <v>966070.7</v>
          </cell>
          <cell r="G85">
            <v>1537829.23</v>
          </cell>
          <cell r="H85">
            <v>1590068.6373874997</v>
          </cell>
          <cell r="I85">
            <v>1701865.7791681245</v>
          </cell>
        </row>
        <row r="86">
          <cell r="A86" t="str">
            <v>ESS_9</v>
          </cell>
          <cell r="B86" t="str">
            <v>Power factor correction - DM</v>
          </cell>
          <cell r="C86" t="str">
            <v>Capacity</v>
          </cell>
          <cell r="D86">
            <v>3750</v>
          </cell>
          <cell r="E86">
            <v>199826</v>
          </cell>
          <cell r="F86">
            <v>410000</v>
          </cell>
          <cell r="G86">
            <v>420250</v>
          </cell>
          <cell r="H86">
            <v>430756.24999999994</v>
          </cell>
          <cell r="I86">
            <v>441525.15624999988</v>
          </cell>
        </row>
        <row r="87">
          <cell r="A87" t="str">
            <v>ESS_90</v>
          </cell>
          <cell r="B87" t="str">
            <v>Minor Zone Substation Monitoring - NT</v>
          </cell>
          <cell r="C87" t="str">
            <v>Compliance</v>
          </cell>
          <cell r="D87">
            <v>2550</v>
          </cell>
          <cell r="E87">
            <v>0</v>
          </cell>
          <cell r="F87">
            <v>200456.73368491215</v>
          </cell>
          <cell r="G87">
            <v>206429.78917949449</v>
          </cell>
          <cell r="H87">
            <v>212849.70234789507</v>
          </cell>
          <cell r="I87">
            <v>219478.55126764707</v>
          </cell>
        </row>
        <row r="88">
          <cell r="A88" t="str">
            <v>ESS_91</v>
          </cell>
          <cell r="B88" t="str">
            <v>Meters for new connections</v>
          </cell>
          <cell r="C88" t="str">
            <v>Network Connection</v>
          </cell>
          <cell r="D88">
            <v>3750</v>
          </cell>
          <cell r="E88">
            <v>2650692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</row>
        <row r="89">
          <cell r="A89" t="str">
            <v>ESS_92</v>
          </cell>
          <cell r="B89" t="str">
            <v>New load control Relays</v>
          </cell>
          <cell r="C89" t="str">
            <v>Network Connection</v>
          </cell>
          <cell r="D89">
            <v>3000</v>
          </cell>
          <cell r="E89">
            <v>379651</v>
          </cell>
          <cell r="F89">
            <v>444226.8</v>
          </cell>
          <cell r="G89">
            <v>518918.39624999993</v>
          </cell>
          <cell r="H89">
            <v>332453.36618749995</v>
          </cell>
          <cell r="I89">
            <v>463504.27852812491</v>
          </cell>
        </row>
        <row r="90">
          <cell r="A90" t="str">
            <v>ESS_93</v>
          </cell>
          <cell r="B90" t="str">
            <v>Meter replacement program</v>
          </cell>
          <cell r="C90" t="str">
            <v>Renewal</v>
          </cell>
          <cell r="D90">
            <v>3750</v>
          </cell>
          <cell r="E90">
            <v>1200000</v>
          </cell>
          <cell r="F90">
            <v>5895254.6999999993</v>
          </cell>
          <cell r="G90">
            <v>6297884.3606249997</v>
          </cell>
          <cell r="H90">
            <v>0</v>
          </cell>
          <cell r="I90">
            <v>0</v>
          </cell>
        </row>
        <row r="91">
          <cell r="A91" t="str">
            <v>ESS_94</v>
          </cell>
          <cell r="B91" t="str">
            <v>New Zone Sub &amp; Padmount (&gt;315kVA) meters</v>
          </cell>
          <cell r="C91" t="str">
            <v>Capacity</v>
          </cell>
          <cell r="D91">
            <v>2250</v>
          </cell>
          <cell r="E91">
            <v>0</v>
          </cell>
          <cell r="F91">
            <v>73049.7</v>
          </cell>
          <cell r="G91">
            <v>75226.430999999997</v>
          </cell>
          <cell r="H91">
            <v>77566.277937499995</v>
          </cell>
          <cell r="I91">
            <v>79981.39900437498</v>
          </cell>
        </row>
        <row r="92">
          <cell r="A92" t="str">
            <v>ESS_95</v>
          </cell>
          <cell r="B92" t="str">
            <v>Power Quality Monitoring utilising metering technology - PQ</v>
          </cell>
          <cell r="C92" t="str">
            <v>Capacity</v>
          </cell>
          <cell r="D92">
            <v>2100</v>
          </cell>
          <cell r="E92">
            <v>99330</v>
          </cell>
          <cell r="F92">
            <v>161506.38</v>
          </cell>
          <cell r="G92">
            <v>148221.3345</v>
          </cell>
          <cell r="H92">
            <v>153552.54194999998</v>
          </cell>
          <cell r="I92">
            <v>159064.73584093747</v>
          </cell>
        </row>
        <row r="93">
          <cell r="A93" t="str">
            <v>ESS_96</v>
          </cell>
          <cell r="B93" t="str">
            <v>Spot Luminaire Replacements</v>
          </cell>
          <cell r="C93" t="str">
            <v>Renewal</v>
          </cell>
          <cell r="D93">
            <v>3750</v>
          </cell>
          <cell r="E93">
            <v>2351246</v>
          </cell>
          <cell r="F93">
            <v>3020872.8249999997</v>
          </cell>
          <cell r="G93">
            <v>3856750.8693749998</v>
          </cell>
          <cell r="H93">
            <v>4064754.8938906244</v>
          </cell>
          <cell r="I93">
            <v>4285872.5497769518</v>
          </cell>
        </row>
        <row r="94">
          <cell r="A94" t="str">
            <v>ESS_97</v>
          </cell>
          <cell r="B94" t="str">
            <v>Bulk Luminaire Replacements</v>
          </cell>
          <cell r="C94" t="str">
            <v>Renewal</v>
          </cell>
          <cell r="D94">
            <v>3750</v>
          </cell>
          <cell r="E94">
            <v>0</v>
          </cell>
          <cell r="F94">
            <v>636525</v>
          </cell>
          <cell r="G94">
            <v>0</v>
          </cell>
          <cell r="H94">
            <v>0</v>
          </cell>
          <cell r="I94">
            <v>0</v>
          </cell>
        </row>
        <row r="95">
          <cell r="A95" t="str">
            <v>ESS_99</v>
          </cell>
          <cell r="B95" t="str">
            <v>Replace rusting streetlight triangular columns</v>
          </cell>
          <cell r="C95" t="str">
            <v>Renewal</v>
          </cell>
          <cell r="D95">
            <v>3600</v>
          </cell>
          <cell r="E95">
            <v>99473</v>
          </cell>
          <cell r="F95">
            <v>297231.95999999996</v>
          </cell>
          <cell r="G95">
            <v>307558.28149999998</v>
          </cell>
          <cell r="H95">
            <v>318620.92148749996</v>
          </cell>
          <cell r="I95">
            <v>330059.4814037499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_2015"/>
      <sheetName val="LINKED"/>
      <sheetName val="CPI_FACTORS"/>
      <sheetName val="PIP_NNSW_NOMINAL"/>
      <sheetName val="Multile_AMPS_SPLIT"/>
      <sheetName val="Dist_Lines"/>
      <sheetName val="Cust_Connections"/>
      <sheetName val="Dist_Subs"/>
      <sheetName val="Network_Cables"/>
      <sheetName val="Subtran_Lines"/>
      <sheetName val="Telecomms"/>
      <sheetName val="Load_Control"/>
      <sheetName val="SCADA"/>
      <sheetName val="Generation_BHILL"/>
      <sheetName val="Subtran_Trfrs"/>
      <sheetName val="Subtran_Equip"/>
      <sheetName val="Metering_N"/>
      <sheetName val="Metering_C"/>
      <sheetName val="Public_Lighting"/>
      <sheetName val="Veg_Plan"/>
      <sheetName val="Generation_Other"/>
      <sheetName val="Growth"/>
      <sheetName val="Refurb"/>
      <sheetName val="Reliability"/>
      <sheetName val="Safety_Legal"/>
      <sheetName val="CAPEX_Total"/>
      <sheetName val="CAPEX_SUM_table11"/>
      <sheetName val="NNSW_V3.5"/>
      <sheetName val="Sheet1"/>
    </sheetNames>
    <sheetDataSet>
      <sheetData sheetId="0">
        <row r="1">
          <cell r="H1">
            <v>399.83237900975428</v>
          </cell>
        </row>
        <row r="5">
          <cell r="A5" t="str">
            <v>ESS_1_S</v>
          </cell>
          <cell r="B5" t="str">
            <v>Distribution Growth - Voltage Constraints</v>
          </cell>
          <cell r="C5" t="str">
            <v>Multiple AMPs</v>
          </cell>
          <cell r="D5" t="str">
            <v>Vince Kelly</v>
          </cell>
          <cell r="E5" t="str">
            <v>Mandatory Program - Minimum Requirement</v>
          </cell>
          <cell r="F5" t="str">
            <v>NETCONN</v>
          </cell>
          <cell r="G5" t="str">
            <v>Growth</v>
          </cell>
          <cell r="H5">
            <v>16113975.066</v>
          </cell>
          <cell r="I5">
            <v>12669394.760755701</v>
          </cell>
          <cell r="J5">
            <v>12669394.760755701</v>
          </cell>
          <cell r="K5">
            <v>12669394.760755701</v>
          </cell>
          <cell r="L5">
            <v>12669394.760755701</v>
          </cell>
          <cell r="M5">
            <v>12500000</v>
          </cell>
          <cell r="N5">
            <v>12500000</v>
          </cell>
          <cell r="O5">
            <v>12500000</v>
          </cell>
          <cell r="P5">
            <v>12500000</v>
          </cell>
          <cell r="Q5">
            <v>12500000</v>
          </cell>
          <cell r="R5">
            <v>12500000</v>
          </cell>
          <cell r="S5">
            <v>125677579.04302281</v>
          </cell>
          <cell r="T5" t="str">
            <v>Paul Brazier</v>
          </cell>
        </row>
        <row r="6">
          <cell r="A6" t="str">
            <v>ESS_2_S</v>
          </cell>
          <cell r="B6" t="str">
            <v>Distribution Growth - Thermal Constraints</v>
          </cell>
          <cell r="C6" t="str">
            <v>Multiple AMPs</v>
          </cell>
          <cell r="D6" t="str">
            <v>Vince Kelly</v>
          </cell>
          <cell r="E6" t="str">
            <v>Mandatory Program - Minimum Requirement</v>
          </cell>
          <cell r="F6" t="str">
            <v>NETCONN</v>
          </cell>
          <cell r="G6" t="str">
            <v>Growth</v>
          </cell>
          <cell r="H6">
            <v>20473722.218399983</v>
          </cell>
          <cell r="I6">
            <v>14510291.215441057</v>
          </cell>
          <cell r="J6">
            <v>13684343.993218834</v>
          </cell>
          <cell r="K6">
            <v>12758413.993218834</v>
          </cell>
          <cell r="L6">
            <v>11341353.993218837</v>
          </cell>
          <cell r="M6">
            <v>12000000</v>
          </cell>
          <cell r="N6">
            <v>12000000</v>
          </cell>
          <cell r="O6">
            <v>12000000</v>
          </cell>
          <cell r="P6">
            <v>12000000</v>
          </cell>
          <cell r="Q6">
            <v>12000000</v>
          </cell>
          <cell r="R6">
            <v>12000000</v>
          </cell>
          <cell r="S6">
            <v>124294403.19509757</v>
          </cell>
          <cell r="T6" t="str">
            <v>Paul Brazier</v>
          </cell>
        </row>
        <row r="7">
          <cell r="A7" t="str">
            <v>ESS_3_S</v>
          </cell>
          <cell r="B7" t="str">
            <v>Distribution Growth - Fault Level Constraints</v>
          </cell>
          <cell r="C7" t="str">
            <v>Multiple AMPs</v>
          </cell>
          <cell r="D7" t="str">
            <v>Vince Kelly</v>
          </cell>
          <cell r="E7" t="str">
            <v>Mandatory Program - Minimum Requirement</v>
          </cell>
          <cell r="F7" t="str">
            <v>NETCONN</v>
          </cell>
          <cell r="G7" t="str">
            <v>Growth</v>
          </cell>
          <cell r="H7">
            <v>10698700.005799999</v>
          </cell>
          <cell r="I7">
            <v>11581661.33797575</v>
          </cell>
          <cell r="J7">
            <v>11581661.33797575</v>
          </cell>
          <cell r="K7">
            <v>11581661.33797575</v>
          </cell>
          <cell r="L7">
            <v>11581661.33797575</v>
          </cell>
          <cell r="M7">
            <v>11500000</v>
          </cell>
          <cell r="N7">
            <v>11500000</v>
          </cell>
          <cell r="O7">
            <v>11500000</v>
          </cell>
          <cell r="P7">
            <v>11500000</v>
          </cell>
          <cell r="Q7">
            <v>11500000</v>
          </cell>
          <cell r="R7">
            <v>11500000</v>
          </cell>
          <cell r="S7">
            <v>115326645.35190299</v>
          </cell>
          <cell r="T7" t="str">
            <v>Paul Brazier</v>
          </cell>
        </row>
        <row r="8">
          <cell r="A8" t="str">
            <v>ESS_4_S</v>
          </cell>
          <cell r="B8" t="str">
            <v>Distribution Growth - Customer Connections</v>
          </cell>
          <cell r="C8" t="str">
            <v>Multiple AMPs</v>
          </cell>
          <cell r="D8" t="str">
            <v>Vince Kelly</v>
          </cell>
          <cell r="E8" t="str">
            <v>Mandatory Program - Minimum Requirement</v>
          </cell>
          <cell r="F8" t="str">
            <v>NETCONN</v>
          </cell>
          <cell r="G8" t="str">
            <v>Growth</v>
          </cell>
          <cell r="H8">
            <v>8344741.5817579255</v>
          </cell>
          <cell r="I8">
            <v>16765311.916196276</v>
          </cell>
          <cell r="J8">
            <v>16765311.916196276</v>
          </cell>
          <cell r="K8">
            <v>16765311.916196276</v>
          </cell>
          <cell r="L8">
            <v>16765311.916196276</v>
          </cell>
          <cell r="M8">
            <v>16500000</v>
          </cell>
          <cell r="N8">
            <v>16500000</v>
          </cell>
          <cell r="O8">
            <v>16500000</v>
          </cell>
          <cell r="P8">
            <v>16500000</v>
          </cell>
          <cell r="Q8">
            <v>16500000</v>
          </cell>
          <cell r="R8">
            <v>16500000</v>
          </cell>
          <cell r="S8">
            <v>166061247.66478509</v>
          </cell>
          <cell r="T8" t="str">
            <v>Paul Brazier</v>
          </cell>
        </row>
        <row r="9">
          <cell r="A9" t="str">
            <v>ESS_5_S</v>
          </cell>
          <cell r="B9" t="str">
            <v>Distribution Feeder Voltage Profile - NT</v>
          </cell>
          <cell r="C9" t="str">
            <v>Distribution O/H lines</v>
          </cell>
          <cell r="D9" t="str">
            <v>Adam Causley</v>
          </cell>
          <cell r="E9" t="str">
            <v>Strategic Program - Short Term Need</v>
          </cell>
          <cell r="F9" t="str">
            <v>CAPACITY</v>
          </cell>
          <cell r="G9" t="str">
            <v>Growth</v>
          </cell>
          <cell r="H9">
            <v>0</v>
          </cell>
          <cell r="I9">
            <v>0</v>
          </cell>
          <cell r="J9">
            <v>1733727.646540253</v>
          </cell>
          <cell r="K9">
            <v>1733842.5445085277</v>
          </cell>
          <cell r="L9">
            <v>1733788.3048940476</v>
          </cell>
          <cell r="M9">
            <v>1800000</v>
          </cell>
          <cell r="N9">
            <v>1800000</v>
          </cell>
          <cell r="O9">
            <v>1800000</v>
          </cell>
          <cell r="P9">
            <v>1800000</v>
          </cell>
          <cell r="Q9">
            <v>1800000</v>
          </cell>
          <cell r="R9">
            <v>1800000</v>
          </cell>
          <cell r="S9">
            <v>16001358.495942827</v>
          </cell>
          <cell r="T9" t="str">
            <v>Paul Brazier</v>
          </cell>
        </row>
        <row r="10">
          <cell r="A10" t="str">
            <v>ESS_6_S</v>
          </cell>
          <cell r="B10" t="str">
            <v>High Voltage Feeder Control Point monitoring - NT</v>
          </cell>
          <cell r="C10" t="str">
            <v>Distribution O/H lines</v>
          </cell>
          <cell r="D10" t="str">
            <v>Adam Causley</v>
          </cell>
          <cell r="E10" t="str">
            <v>Strategic Program - Short Term Need</v>
          </cell>
          <cell r="F10" t="str">
            <v>CAPACITY</v>
          </cell>
          <cell r="G10" t="str">
            <v>Growth</v>
          </cell>
          <cell r="H10">
            <v>0</v>
          </cell>
          <cell r="I10">
            <v>0</v>
          </cell>
          <cell r="J10">
            <v>390017.54940874869</v>
          </cell>
          <cell r="K10">
            <v>390043.39662094717</v>
          </cell>
          <cell r="L10">
            <v>390031.19494737021</v>
          </cell>
          <cell r="M10">
            <v>400000</v>
          </cell>
          <cell r="N10">
            <v>400000</v>
          </cell>
          <cell r="O10">
            <v>400000</v>
          </cell>
          <cell r="P10">
            <v>400000</v>
          </cell>
          <cell r="Q10">
            <v>400000</v>
          </cell>
          <cell r="R10">
            <v>400000</v>
          </cell>
          <cell r="S10">
            <v>3570092.140977066</v>
          </cell>
          <cell r="T10" t="str">
            <v>Paul Brazier</v>
          </cell>
        </row>
        <row r="11">
          <cell r="A11" t="str">
            <v>ESS_7_S</v>
          </cell>
          <cell r="B11" t="str">
            <v>Feeder Dynamic Rating - NT</v>
          </cell>
          <cell r="C11" t="str">
            <v>Distribution O/H lines</v>
          </cell>
          <cell r="D11" t="str">
            <v>Adam Causley</v>
          </cell>
          <cell r="E11" t="str">
            <v>Strategic Program - Short Term Need</v>
          </cell>
          <cell r="F11" t="str">
            <v>CAPACITY</v>
          </cell>
          <cell r="G11" t="str">
            <v>Growth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>Paul Brazier</v>
          </cell>
        </row>
        <row r="12">
          <cell r="A12" t="str">
            <v>ESS_8_S</v>
          </cell>
          <cell r="B12" t="str">
            <v xml:space="preserve">Capitalised research expenditure - DM </v>
          </cell>
          <cell r="C12" t="str">
            <v>Distribution O/H lines</v>
          </cell>
          <cell r="D12" t="str">
            <v>Cory Urquart - DM</v>
          </cell>
          <cell r="E12" t="str">
            <v>Strategic Program - Short Term Need</v>
          </cell>
          <cell r="F12" t="str">
            <v>CAPACITY</v>
          </cell>
          <cell r="G12" t="str">
            <v>Growth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>Paul Brazier</v>
          </cell>
        </row>
        <row r="13">
          <cell r="A13" t="str">
            <v>ESS_9_S</v>
          </cell>
          <cell r="B13" t="str">
            <v>Power factor correction - DM</v>
          </cell>
          <cell r="C13" t="str">
            <v>Distribution O/H lines</v>
          </cell>
          <cell r="D13" t="str">
            <v>Cory Urquart - DM</v>
          </cell>
          <cell r="E13" t="str">
            <v>Strategic Program - Short Term Need</v>
          </cell>
          <cell r="F13" t="str">
            <v>CAPACITY</v>
          </cell>
          <cell r="G13" t="str">
            <v>Growth</v>
          </cell>
          <cell r="H13">
            <v>585000</v>
          </cell>
          <cell r="I13">
            <v>471410.64142404264</v>
          </cell>
          <cell r="J13">
            <v>3126351.689647695</v>
          </cell>
          <cell r="K13">
            <v>3126558.8791662138</v>
          </cell>
          <cell r="L13">
            <v>3126461.0717349481</v>
          </cell>
          <cell r="M13">
            <v>3126363.2673633699</v>
          </cell>
          <cell r="N13">
            <v>3200000</v>
          </cell>
          <cell r="O13">
            <v>3200000</v>
          </cell>
          <cell r="P13">
            <v>3200000</v>
          </cell>
          <cell r="Q13">
            <v>3200000</v>
          </cell>
          <cell r="R13">
            <v>3200000</v>
          </cell>
          <cell r="S13">
            <v>28977145.549336269</v>
          </cell>
          <cell r="T13" t="str">
            <v>Paul Brazier</v>
          </cell>
        </row>
        <row r="14">
          <cell r="A14" t="str">
            <v>ESS_10_S</v>
          </cell>
          <cell r="B14" t="str">
            <v>Four Quadrant inverter based Rollout - DM</v>
          </cell>
          <cell r="C14" t="str">
            <v>Distribution O/H lines</v>
          </cell>
          <cell r="D14" t="str">
            <v>Cory Urquart - DM</v>
          </cell>
          <cell r="E14" t="str">
            <v>Strategic Program - Short Term Need</v>
          </cell>
          <cell r="F14" t="str">
            <v>CAPACITY</v>
          </cell>
          <cell r="G14" t="str">
            <v>Growth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>Paul Brazier</v>
          </cell>
        </row>
        <row r="15">
          <cell r="A15" t="str">
            <v>ESS_11_S</v>
          </cell>
          <cell r="B15" t="str">
            <v>Switched Reactor Rollout - DM</v>
          </cell>
          <cell r="C15" t="str">
            <v>Distribution O/H lines</v>
          </cell>
          <cell r="D15" t="str">
            <v>Cory Urquart - DM</v>
          </cell>
          <cell r="E15" t="str">
            <v>Strategic Program - Short Term Need</v>
          </cell>
          <cell r="F15" t="str">
            <v>CAPACITY</v>
          </cell>
          <cell r="G15" t="str">
            <v>Growth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>Paul Brazier</v>
          </cell>
        </row>
        <row r="16">
          <cell r="A16" t="str">
            <v>ESS_12_M</v>
          </cell>
          <cell r="B16" t="str">
            <v>Poletop Switchgear replacement</v>
          </cell>
          <cell r="C16" t="str">
            <v>Distribution O/H lines</v>
          </cell>
          <cell r="D16" t="str">
            <v>Mal Chessells</v>
          </cell>
          <cell r="E16" t="str">
            <v>Strategic Program - Medium Term Need</v>
          </cell>
          <cell r="F16" t="str">
            <v>RENEWAL</v>
          </cell>
          <cell r="G16" t="str">
            <v>Refurbishment</v>
          </cell>
          <cell r="H16">
            <v>0</v>
          </cell>
          <cell r="I16">
            <v>1132295</v>
          </cell>
          <cell r="J16">
            <v>1132267</v>
          </cell>
          <cell r="K16">
            <v>1132342</v>
          </cell>
          <cell r="L16">
            <v>1132307</v>
          </cell>
          <cell r="M16">
            <v>1132303</v>
          </cell>
          <cell r="N16">
            <v>1132303</v>
          </cell>
          <cell r="O16">
            <v>1132303</v>
          </cell>
          <cell r="P16">
            <v>1132303</v>
          </cell>
          <cell r="Q16">
            <v>1132303</v>
          </cell>
          <cell r="R16">
            <v>1132303</v>
          </cell>
          <cell r="S16">
            <v>11323029</v>
          </cell>
          <cell r="T16" t="str">
            <v>Brian Glawson</v>
          </cell>
        </row>
        <row r="17">
          <cell r="A17" t="str">
            <v>ESS_12_S</v>
          </cell>
          <cell r="B17" t="str">
            <v>Poletop Switchgear replacement</v>
          </cell>
          <cell r="C17" t="str">
            <v>Distribution O/H lines</v>
          </cell>
          <cell r="D17" t="str">
            <v>Mal Chessells</v>
          </cell>
          <cell r="E17" t="str">
            <v>Strategic Program - Short Term Need</v>
          </cell>
          <cell r="F17" t="str">
            <v>RENEWAL</v>
          </cell>
          <cell r="G17" t="str">
            <v>Refurbishment</v>
          </cell>
          <cell r="H17">
            <v>2264691</v>
          </cell>
          <cell r="I17">
            <v>2264589</v>
          </cell>
          <cell r="J17">
            <v>2264535</v>
          </cell>
          <cell r="K17">
            <v>2264685</v>
          </cell>
          <cell r="L17">
            <v>2264614</v>
          </cell>
          <cell r="M17">
            <v>2264623</v>
          </cell>
          <cell r="N17">
            <v>2264623</v>
          </cell>
          <cell r="O17">
            <v>2264623</v>
          </cell>
          <cell r="P17">
            <v>2264623</v>
          </cell>
          <cell r="Q17">
            <v>2264623</v>
          </cell>
          <cell r="R17">
            <v>2264623</v>
          </cell>
          <cell r="S17">
            <v>22646161</v>
          </cell>
          <cell r="T17" t="str">
            <v>Brian Glawson</v>
          </cell>
        </row>
        <row r="18">
          <cell r="A18" t="str">
            <v>ESS_13_S</v>
          </cell>
          <cell r="B18" t="str">
            <v>HV regulator replacement</v>
          </cell>
          <cell r="C18" t="str">
            <v>Distribution O/H lines</v>
          </cell>
          <cell r="D18" t="str">
            <v>Mal Chessells</v>
          </cell>
          <cell r="E18" t="str">
            <v>Strategic Program - Short Term Need</v>
          </cell>
          <cell r="F18" t="str">
            <v>RENEWAL</v>
          </cell>
          <cell r="G18" t="str">
            <v>Refurbishment</v>
          </cell>
          <cell r="H18">
            <v>1596068</v>
          </cell>
          <cell r="I18">
            <v>1595996</v>
          </cell>
          <cell r="J18">
            <v>1595958</v>
          </cell>
          <cell r="K18">
            <v>1596063</v>
          </cell>
          <cell r="L18">
            <v>1596014</v>
          </cell>
          <cell r="M18">
            <v>596000</v>
          </cell>
          <cell r="N18">
            <v>596000</v>
          </cell>
          <cell r="O18">
            <v>596000</v>
          </cell>
          <cell r="P18">
            <v>596000</v>
          </cell>
          <cell r="Q18">
            <v>596000</v>
          </cell>
          <cell r="R18">
            <v>596000</v>
          </cell>
          <cell r="S18">
            <v>9960031</v>
          </cell>
          <cell r="T18" t="str">
            <v>Brian Glawson</v>
          </cell>
        </row>
        <row r="19">
          <cell r="A19" t="str">
            <v>ESS_14_S</v>
          </cell>
          <cell r="B19" t="str">
            <v>Poletop Recloser Replacement / Upgrading</v>
          </cell>
          <cell r="C19" t="str">
            <v>Distribution O/H lines</v>
          </cell>
          <cell r="D19" t="str">
            <v>Mal Chessells</v>
          </cell>
          <cell r="E19" t="str">
            <v>Strategic Program - Short Term Need</v>
          </cell>
          <cell r="F19" t="str">
            <v>RENEWAL</v>
          </cell>
          <cell r="G19" t="str">
            <v>Refurbishment</v>
          </cell>
          <cell r="H19">
            <v>4069705</v>
          </cell>
          <cell r="I19">
            <v>4123943</v>
          </cell>
          <cell r="J19">
            <v>3756793</v>
          </cell>
          <cell r="K19">
            <v>3756793</v>
          </cell>
          <cell r="L19">
            <v>3076968</v>
          </cell>
          <cell r="M19">
            <v>3756840</v>
          </cell>
          <cell r="N19">
            <v>3756840</v>
          </cell>
          <cell r="O19">
            <v>3756840</v>
          </cell>
          <cell r="P19">
            <v>3756840</v>
          </cell>
          <cell r="Q19">
            <v>3756840</v>
          </cell>
          <cell r="R19">
            <v>3756840</v>
          </cell>
          <cell r="S19">
            <v>37255537</v>
          </cell>
          <cell r="T19" t="str">
            <v>Brian Glawson</v>
          </cell>
        </row>
        <row r="20">
          <cell r="A20" t="str">
            <v>ESS_15_S</v>
          </cell>
          <cell r="B20" t="str">
            <v>Sectionaliser Replacement</v>
          </cell>
          <cell r="C20" t="str">
            <v>Distribution O/H lines</v>
          </cell>
          <cell r="D20" t="str">
            <v>Mal Chessells</v>
          </cell>
          <cell r="E20" t="str">
            <v>Strategic Program - Short Term Need</v>
          </cell>
          <cell r="F20" t="str">
            <v>RENEWAL</v>
          </cell>
          <cell r="G20" t="str">
            <v>Refurbishment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>Brian Glawson</v>
          </cell>
        </row>
        <row r="21">
          <cell r="A21" t="str">
            <v>ESS_16_S</v>
          </cell>
          <cell r="B21" t="str">
            <v>Replacement of Bare OH Conductors</v>
          </cell>
          <cell r="C21" t="str">
            <v>Distribution O/H lines</v>
          </cell>
          <cell r="D21" t="str">
            <v>Mal Chessells</v>
          </cell>
          <cell r="E21" t="str">
            <v>Strategic Program - Short Term Need</v>
          </cell>
          <cell r="F21" t="str">
            <v>RENEWAL</v>
          </cell>
          <cell r="G21" t="str">
            <v>Refurbishment</v>
          </cell>
          <cell r="H21">
            <v>16457656</v>
          </cell>
          <cell r="I21">
            <v>16457656</v>
          </cell>
          <cell r="J21">
            <v>16457656</v>
          </cell>
          <cell r="K21">
            <v>16457656</v>
          </cell>
          <cell r="L21">
            <v>16457656</v>
          </cell>
          <cell r="M21">
            <v>20572070</v>
          </cell>
          <cell r="N21">
            <v>20572070</v>
          </cell>
          <cell r="O21">
            <v>20572070</v>
          </cell>
          <cell r="P21">
            <v>20572070</v>
          </cell>
          <cell r="Q21">
            <v>20572070</v>
          </cell>
          <cell r="R21">
            <v>20572070</v>
          </cell>
          <cell r="S21">
            <v>189263044</v>
          </cell>
          <cell r="T21" t="str">
            <v>Brian Glawson</v>
          </cell>
        </row>
        <row r="22">
          <cell r="A22" t="str">
            <v>ESS_17_S</v>
          </cell>
          <cell r="B22" t="str">
            <v>Pole Replacement and Reinforcement - Distribution</v>
          </cell>
          <cell r="C22" t="str">
            <v>Distribution O/H lines</v>
          </cell>
          <cell r="D22" t="str">
            <v>Tony Scroope</v>
          </cell>
          <cell r="E22" t="str">
            <v>Strategic Program - Short Term Need</v>
          </cell>
          <cell r="F22" t="str">
            <v>RENEWAL</v>
          </cell>
          <cell r="G22" t="str">
            <v>Refurbishment</v>
          </cell>
          <cell r="H22">
            <v>46592781</v>
          </cell>
          <cell r="I22">
            <v>49226776</v>
          </cell>
          <cell r="J22">
            <v>51922156</v>
          </cell>
          <cell r="K22">
            <v>54684502</v>
          </cell>
          <cell r="L22">
            <v>57497072</v>
          </cell>
          <cell r="M22">
            <v>58647014</v>
          </cell>
          <cell r="N22">
            <v>59819954</v>
          </cell>
          <cell r="O22">
            <v>61016353</v>
          </cell>
          <cell r="P22">
            <v>62236680</v>
          </cell>
          <cell r="Q22">
            <v>63481414</v>
          </cell>
          <cell r="R22">
            <v>63576636.120999999</v>
          </cell>
          <cell r="S22">
            <v>582108557.12100005</v>
          </cell>
          <cell r="T22" t="str">
            <v>Brian Glawson</v>
          </cell>
        </row>
        <row r="23">
          <cell r="A23" t="str">
            <v>ESS_18_S</v>
          </cell>
          <cell r="B23" t="str">
            <v>Poor Performing Feeders</v>
          </cell>
          <cell r="C23" t="str">
            <v>Distribution O/H lines</v>
          </cell>
          <cell r="D23" t="str">
            <v>Adam Causley</v>
          </cell>
          <cell r="E23" t="str">
            <v>Mandatory Program - Minimum Requirement</v>
          </cell>
          <cell r="F23" t="str">
            <v>RELIABILITY</v>
          </cell>
          <cell r="G23" t="str">
            <v>Reliability</v>
          </cell>
          <cell r="H23">
            <v>15533212</v>
          </cell>
          <cell r="I23">
            <v>18332388.173191942</v>
          </cell>
          <cell r="J23">
            <v>18331946.304033067</v>
          </cell>
          <cell r="K23">
            <v>18333161.199281417</v>
          </cell>
          <cell r="L23">
            <v>18332587.684608713</v>
          </cell>
          <cell r="M23">
            <v>18333211.656624392</v>
          </cell>
          <cell r="N23">
            <v>18333211.656624392</v>
          </cell>
          <cell r="O23">
            <v>18333211.656624392</v>
          </cell>
          <cell r="P23">
            <v>18333211.656624392</v>
          </cell>
          <cell r="Q23">
            <v>18333211.656624392</v>
          </cell>
          <cell r="R23">
            <v>18333211.656624392</v>
          </cell>
          <cell r="S23">
            <v>183329353.30086148</v>
          </cell>
          <cell r="T23" t="str">
            <v>Paul Brazier</v>
          </cell>
        </row>
        <row r="24">
          <cell r="A24" t="str">
            <v>ESS_19_M</v>
          </cell>
          <cell r="B24" t="str">
            <v>Worst performing feeder segments</v>
          </cell>
          <cell r="C24" t="str">
            <v>Distribution O/H lines</v>
          </cell>
          <cell r="D24" t="str">
            <v>Adam Causley</v>
          </cell>
          <cell r="E24" t="str">
            <v>Strategic Program - Medium Term Need</v>
          </cell>
          <cell r="F24" t="str">
            <v>RELIABILITY</v>
          </cell>
          <cell r="G24" t="str">
            <v>Reliability</v>
          </cell>
          <cell r="H24">
            <v>0</v>
          </cell>
          <cell r="I24">
            <v>539187.8874468219</v>
          </cell>
          <cell r="J24">
            <v>539174.8912950902</v>
          </cell>
          <cell r="K24">
            <v>539210.623508277</v>
          </cell>
          <cell r="L24">
            <v>539193.75542966789</v>
          </cell>
          <cell r="M24">
            <v>539193.75542966789</v>
          </cell>
          <cell r="N24">
            <v>539193.75542966789</v>
          </cell>
          <cell r="O24">
            <v>539193.75542966789</v>
          </cell>
          <cell r="P24">
            <v>539193.75542966789</v>
          </cell>
          <cell r="Q24">
            <v>539193.75542966789</v>
          </cell>
          <cell r="R24">
            <v>539193.75542966789</v>
          </cell>
          <cell r="S24">
            <v>5391929.6902578641</v>
          </cell>
          <cell r="T24" t="str">
            <v>Paul Brazier</v>
          </cell>
        </row>
        <row r="25">
          <cell r="A25" t="str">
            <v>ESS_19_S</v>
          </cell>
          <cell r="B25" t="str">
            <v>Worst performing feeder segments</v>
          </cell>
          <cell r="C25" t="str">
            <v>Distribution O/H lines</v>
          </cell>
          <cell r="D25" t="str">
            <v>Adam Causley</v>
          </cell>
          <cell r="E25" t="str">
            <v>Strategic Program - Short Term Need</v>
          </cell>
          <cell r="F25" t="str">
            <v>RELIABILITY</v>
          </cell>
          <cell r="G25" t="str">
            <v>Reliability</v>
          </cell>
          <cell r="H25">
            <v>4313696.8603822095</v>
          </cell>
          <cell r="I25">
            <v>4313503.0995745752</v>
          </cell>
          <cell r="J25">
            <v>4313399.1303607216</v>
          </cell>
          <cell r="K25">
            <v>4313684.988066216</v>
          </cell>
          <cell r="L25">
            <v>4313550.0434373431</v>
          </cell>
          <cell r="M25">
            <v>4313696.8603822095</v>
          </cell>
          <cell r="N25">
            <v>4313696.8603822095</v>
          </cell>
          <cell r="O25">
            <v>4313696.8603822095</v>
          </cell>
          <cell r="P25">
            <v>4313696.8603822095</v>
          </cell>
          <cell r="Q25">
            <v>4313696.8603822095</v>
          </cell>
          <cell r="R25">
            <v>4313696.8603822095</v>
          </cell>
          <cell r="S25">
            <v>43136318.423732109</v>
          </cell>
          <cell r="T25" t="str">
            <v>Paul Brazier</v>
          </cell>
        </row>
        <row r="26">
          <cell r="A26" t="str">
            <v>ESS_20_S</v>
          </cell>
          <cell r="B26" t="str">
            <v>HV network augmentation  - PQ</v>
          </cell>
          <cell r="C26" t="str">
            <v>Multiple AMPs</v>
          </cell>
          <cell r="D26" t="str">
            <v>Adam Causley</v>
          </cell>
          <cell r="E26" t="str">
            <v>Mandatory Program - Minimum Requirement</v>
          </cell>
          <cell r="F26" t="str">
            <v>CAPACITY</v>
          </cell>
          <cell r="G26" t="str">
            <v>Growth</v>
          </cell>
          <cell r="H26">
            <v>694191.30897926772</v>
          </cell>
          <cell r="I26">
            <v>700963.90711565083</v>
          </cell>
          <cell r="J26">
            <v>707802.57938019373</v>
          </cell>
          <cell r="K26">
            <v>714707.970398537</v>
          </cell>
          <cell r="L26">
            <v>721680.73108535202</v>
          </cell>
          <cell r="M26">
            <v>728897.53839620552</v>
          </cell>
          <cell r="N26">
            <v>736186.51378016756</v>
          </cell>
          <cell r="O26">
            <v>743548.3789179693</v>
          </cell>
          <cell r="P26">
            <v>750983.862707149</v>
          </cell>
          <cell r="Q26">
            <v>758493.70133422047</v>
          </cell>
          <cell r="R26">
            <v>758493.70133422047</v>
          </cell>
          <cell r="S26">
            <v>7321758.8844496664</v>
          </cell>
          <cell r="T26" t="str">
            <v>Paul Brazier</v>
          </cell>
        </row>
        <row r="27">
          <cell r="A27" t="str">
            <v>ESS_21_S</v>
          </cell>
          <cell r="B27" t="str">
            <v>LV network augmentation - PQ</v>
          </cell>
          <cell r="C27" t="str">
            <v>Multiple AMPs</v>
          </cell>
          <cell r="D27" t="str">
            <v>Adam Causley</v>
          </cell>
          <cell r="E27" t="str">
            <v>Mandatory Program - Minimum Requirement</v>
          </cell>
          <cell r="F27" t="str">
            <v>CAPACITY</v>
          </cell>
          <cell r="G27" t="str">
            <v>Growth</v>
          </cell>
          <cell r="H27">
            <v>2498264.1346990592</v>
          </cell>
          <cell r="I27">
            <v>2522637.4433302693</v>
          </cell>
          <cell r="J27">
            <v>2547248.5403383696</v>
          </cell>
          <cell r="K27">
            <v>2572099.7456099628</v>
          </cell>
          <cell r="L27">
            <v>2597193.4016646938</v>
          </cell>
          <cell r="M27">
            <v>2623165.3356813407</v>
          </cell>
          <cell r="N27">
            <v>2649396.989038154</v>
          </cell>
          <cell r="O27">
            <v>2675890.9589285357</v>
          </cell>
          <cell r="P27">
            <v>2702649.8685178212</v>
          </cell>
          <cell r="Q27">
            <v>2729676.3672029995</v>
          </cell>
          <cell r="R27">
            <v>2729676.3672029995</v>
          </cell>
          <cell r="S27">
            <v>26349635.017515149</v>
          </cell>
          <cell r="T27" t="str">
            <v>Paul Brazier</v>
          </cell>
        </row>
        <row r="28">
          <cell r="A28" t="str">
            <v>ESS_22_S</v>
          </cell>
          <cell r="B28" t="str">
            <v>Crossings of Navigable Waterways</v>
          </cell>
          <cell r="C28" t="str">
            <v>Distribution O/H lines</v>
          </cell>
          <cell r="D28" t="str">
            <v>Mal Chessells</v>
          </cell>
          <cell r="E28" t="str">
            <v>Mandatory Program - Minimum Requirement</v>
          </cell>
          <cell r="F28" t="str">
            <v>COMPLIANCE</v>
          </cell>
          <cell r="G28" t="str">
            <v>Safety&amp;Legal</v>
          </cell>
          <cell r="H28">
            <v>2570186</v>
          </cell>
          <cell r="I28">
            <v>2545725</v>
          </cell>
          <cell r="J28">
            <v>2521892</v>
          </cell>
          <cell r="K28">
            <v>2498781</v>
          </cell>
          <cell r="L28">
            <v>2476083</v>
          </cell>
          <cell r="M28">
            <v>2522533</v>
          </cell>
          <cell r="N28">
            <v>2522533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15087547</v>
          </cell>
          <cell r="T28" t="str">
            <v>Brian Glawson</v>
          </cell>
        </row>
        <row r="29">
          <cell r="A29" t="str">
            <v>ESS_23_S</v>
          </cell>
          <cell r="B29" t="str">
            <v>LV Spreader Installation</v>
          </cell>
          <cell r="C29" t="str">
            <v>Distribution O/H lines</v>
          </cell>
          <cell r="D29" t="str">
            <v>Tony Flick</v>
          </cell>
          <cell r="E29" t="str">
            <v>Strategic Program - Short Term Need</v>
          </cell>
          <cell r="F29" t="str">
            <v>COMPLIANCE</v>
          </cell>
          <cell r="G29" t="str">
            <v>Safety&amp;Legal</v>
          </cell>
          <cell r="H29">
            <v>1501167</v>
          </cell>
          <cell r="I29">
            <v>1501099.0783939485</v>
          </cell>
          <cell r="J29">
            <v>1501062.8976172421</v>
          </cell>
          <cell r="K29">
            <v>1501162.3758470432</v>
          </cell>
          <cell r="L29">
            <v>1501115.4152359865</v>
          </cell>
          <cell r="M29">
            <v>1501167</v>
          </cell>
          <cell r="N29">
            <v>1501167</v>
          </cell>
          <cell r="O29">
            <v>1501167</v>
          </cell>
          <cell r="P29">
            <v>1501167</v>
          </cell>
          <cell r="Q29">
            <v>1501167</v>
          </cell>
          <cell r="R29">
            <v>1501167</v>
          </cell>
          <cell r="S29">
            <v>15011441.767094221</v>
          </cell>
          <cell r="T29" t="str">
            <v>Brian Glawson</v>
          </cell>
        </row>
        <row r="30">
          <cell r="A30" t="str">
            <v>ESS_24_S</v>
          </cell>
          <cell r="B30" t="str">
            <v>Refurbish OH Lines in frequented areas</v>
          </cell>
          <cell r="C30" t="str">
            <v>Distribution O/H lines</v>
          </cell>
          <cell r="D30" t="str">
            <v>Ian Fitzpatrick</v>
          </cell>
          <cell r="E30" t="str">
            <v>Strategic Program - Short Term Need</v>
          </cell>
          <cell r="F30" t="str">
            <v>COMPLIANCE</v>
          </cell>
          <cell r="G30" t="str">
            <v>Safety&amp;Legal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>Brian Glawson</v>
          </cell>
        </row>
        <row r="31">
          <cell r="A31" t="str">
            <v>ESS_25_S</v>
          </cell>
          <cell r="B31" t="str">
            <v>Customer Outage Communications Improvement Program</v>
          </cell>
          <cell r="C31" t="str">
            <v>Customer Service</v>
          </cell>
          <cell r="D31" t="str">
            <v>Damien McDonald</v>
          </cell>
          <cell r="E31" t="str">
            <v>Strategic Program - Short Term Need</v>
          </cell>
          <cell r="F31" t="str">
            <v>COMPLIANCE</v>
          </cell>
          <cell r="G31" t="str">
            <v>Safety&amp; Legal</v>
          </cell>
          <cell r="H31">
            <v>1685552.64</v>
          </cell>
          <cell r="I31">
            <v>3514183.91</v>
          </cell>
          <cell r="J31">
            <v>4381183.91</v>
          </cell>
          <cell r="K31">
            <v>1123240</v>
          </cell>
          <cell r="L31">
            <v>1151321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10169928.82</v>
          </cell>
          <cell r="T31" t="str">
            <v>Belinda Kallmier</v>
          </cell>
        </row>
        <row r="32">
          <cell r="A32" t="str">
            <v>ESS_26_S</v>
          </cell>
          <cell r="B32" t="str">
            <v>Service Overhead Replacement</v>
          </cell>
          <cell r="C32" t="str">
            <v>Customer Connections</v>
          </cell>
          <cell r="D32" t="str">
            <v>Ian Fitzpatrick</v>
          </cell>
          <cell r="E32" t="str">
            <v>Strategic Program - Short Term Need</v>
          </cell>
          <cell r="F32" t="str">
            <v>RENEWAL</v>
          </cell>
          <cell r="G32" t="str">
            <v>Refurbishment</v>
          </cell>
          <cell r="H32">
            <v>3250025.4885756103</v>
          </cell>
          <cell r="I32">
            <v>6499759.0087362863</v>
          </cell>
          <cell r="J32">
            <v>7582869.3952602586</v>
          </cell>
          <cell r="K32">
            <v>7583371.9280398609</v>
          </cell>
          <cell r="L32">
            <v>7583134.693925187</v>
          </cell>
          <cell r="M32">
            <v>9400000</v>
          </cell>
          <cell r="N32">
            <v>9400000</v>
          </cell>
          <cell r="O32">
            <v>9400000</v>
          </cell>
          <cell r="P32">
            <v>9400000</v>
          </cell>
          <cell r="Q32">
            <v>9400000</v>
          </cell>
          <cell r="R32">
            <v>9400000</v>
          </cell>
          <cell r="S32">
            <v>85649135.025961593</v>
          </cell>
          <cell r="T32" t="str">
            <v>Brian Glawson</v>
          </cell>
        </row>
        <row r="33">
          <cell r="A33" t="str">
            <v>ESS_27_S</v>
          </cell>
          <cell r="B33" t="str">
            <v>Replacements due to voltage drop - PQ</v>
          </cell>
          <cell r="C33" t="str">
            <v>Customer Connections</v>
          </cell>
          <cell r="D33" t="str">
            <v>Adam Causley</v>
          </cell>
          <cell r="E33" t="str">
            <v>Mandatory Program - Minimum Requirement</v>
          </cell>
          <cell r="F33" t="str">
            <v>NETCONN</v>
          </cell>
          <cell r="G33" t="str">
            <v>Growth</v>
          </cell>
          <cell r="H33">
            <v>190018.34669983634</v>
          </cell>
          <cell r="I33">
            <v>190009.81151045964</v>
          </cell>
          <cell r="J33">
            <v>190005.23171756091</v>
          </cell>
          <cell r="K33">
            <v>190017.82372431681</v>
          </cell>
          <cell r="L33">
            <v>190011.87942539409</v>
          </cell>
          <cell r="M33">
            <v>191911.99821964803</v>
          </cell>
          <cell r="N33">
            <v>193831.11820184451</v>
          </cell>
          <cell r="O33">
            <v>195769.42938386297</v>
          </cell>
          <cell r="P33">
            <v>197727.1236777016</v>
          </cell>
          <cell r="Q33">
            <v>199704.39491447862</v>
          </cell>
          <cell r="R33">
            <v>199704.39491447862</v>
          </cell>
          <cell r="S33">
            <v>1938693.2056897457</v>
          </cell>
          <cell r="T33" t="str">
            <v>Paul Brazier</v>
          </cell>
        </row>
        <row r="34">
          <cell r="A34" t="str">
            <v>ESS_28_S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</row>
        <row r="35">
          <cell r="A35" t="str">
            <v>ESS_29_S</v>
          </cell>
          <cell r="B35" t="str">
            <v>Overhead Rural LV conversion to UG for bushfire prevention</v>
          </cell>
          <cell r="C35" t="str">
            <v>Customer Connections</v>
          </cell>
          <cell r="D35" t="str">
            <v>Ian Fitzpatrick</v>
          </cell>
          <cell r="E35" t="str">
            <v>Strategic Program - Short Term Need</v>
          </cell>
          <cell r="F35" t="str">
            <v>COMPLIANCE</v>
          </cell>
          <cell r="G35" t="str">
            <v>Safety&amp;Legal</v>
          </cell>
          <cell r="H35">
            <v>4960751.3894395409</v>
          </cell>
          <cell r="I35">
            <v>4960528.5645107608</v>
          </cell>
          <cell r="J35">
            <v>4960408.9999148306</v>
          </cell>
          <cell r="K35">
            <v>4960737.736276147</v>
          </cell>
          <cell r="L35">
            <v>4960582.5499529447</v>
          </cell>
          <cell r="M35">
            <v>5000000</v>
          </cell>
          <cell r="N35">
            <v>5000000</v>
          </cell>
          <cell r="O35">
            <v>5000000</v>
          </cell>
          <cell r="P35">
            <v>5000000</v>
          </cell>
          <cell r="Q35">
            <v>5000000</v>
          </cell>
          <cell r="R35">
            <v>5000000</v>
          </cell>
          <cell r="S35">
            <v>49842257.850654684</v>
          </cell>
          <cell r="T35" t="str">
            <v>Brian Glawson</v>
          </cell>
        </row>
        <row r="36">
          <cell r="A36" t="str">
            <v>ESS_30_S</v>
          </cell>
          <cell r="B36" t="str">
            <v>Condition Based Transformer Replacement</v>
          </cell>
          <cell r="C36" t="str">
            <v>Distribution Substations</v>
          </cell>
          <cell r="D36" t="str">
            <v>Kevin Reynolds</v>
          </cell>
          <cell r="E36" t="str">
            <v>Strategic Program - Short Term Need</v>
          </cell>
          <cell r="F36" t="str">
            <v>RENEWAL</v>
          </cell>
          <cell r="G36" t="str">
            <v>Refurbishment</v>
          </cell>
          <cell r="H36">
            <v>1240671.0470399999</v>
          </cell>
          <cell r="I36">
            <v>1240671</v>
          </cell>
          <cell r="J36">
            <v>1240671</v>
          </cell>
          <cell r="K36">
            <v>1240671</v>
          </cell>
          <cell r="L36">
            <v>1240671</v>
          </cell>
          <cell r="M36">
            <v>1240671</v>
          </cell>
          <cell r="N36">
            <v>1240671</v>
          </cell>
          <cell r="O36">
            <v>1240671</v>
          </cell>
          <cell r="P36">
            <v>1240671</v>
          </cell>
          <cell r="Q36">
            <v>1240671</v>
          </cell>
          <cell r="R36">
            <v>1240671</v>
          </cell>
          <cell r="S36">
            <v>12406710</v>
          </cell>
          <cell r="T36" t="str">
            <v>Brian Glawson</v>
          </cell>
        </row>
        <row r="37">
          <cell r="A37" t="str">
            <v>ESS_31_S</v>
          </cell>
          <cell r="B37" t="str">
            <v>Enclosed Substation Refurbishment Programme</v>
          </cell>
          <cell r="C37" t="str">
            <v>Distribution Substations</v>
          </cell>
          <cell r="D37" t="str">
            <v>Daniel Kelly</v>
          </cell>
          <cell r="E37" t="str">
            <v>Strategic Program - Short Term Need</v>
          </cell>
          <cell r="F37" t="str">
            <v>RENEWAL</v>
          </cell>
          <cell r="G37" t="str">
            <v>Refurbishment</v>
          </cell>
          <cell r="H37">
            <v>6257448.6658026604</v>
          </cell>
          <cell r="I37">
            <v>6257167.5963202799</v>
          </cell>
          <cell r="J37">
            <v>6257016.7782998942</v>
          </cell>
          <cell r="K37">
            <v>6257431.441478706</v>
          </cell>
          <cell r="L37">
            <v>6257235.6907581389</v>
          </cell>
          <cell r="M37">
            <v>6257448.6658026604</v>
          </cell>
          <cell r="N37">
            <v>6200000</v>
          </cell>
          <cell r="O37">
            <v>6200000</v>
          </cell>
          <cell r="P37">
            <v>6200000</v>
          </cell>
          <cell r="Q37">
            <v>6200000</v>
          </cell>
          <cell r="R37">
            <v>6200000</v>
          </cell>
          <cell r="S37">
            <v>62286300.17265968</v>
          </cell>
          <cell r="T37" t="str">
            <v>Brian Glawson</v>
          </cell>
        </row>
        <row r="38">
          <cell r="A38" t="str">
            <v>ESS_32_S</v>
          </cell>
          <cell r="B38" t="str">
            <v>Overhead Substation Refurbishment Program</v>
          </cell>
          <cell r="C38" t="str">
            <v>Distribution Substations</v>
          </cell>
          <cell r="D38" t="str">
            <v>Kevin Reynolds</v>
          </cell>
          <cell r="E38" t="str">
            <v>Strategic Program - Short Term Need</v>
          </cell>
          <cell r="F38" t="str">
            <v>RENEWAL</v>
          </cell>
          <cell r="G38" t="str">
            <v>Refurbishment</v>
          </cell>
          <cell r="H38">
            <v>7629718.0702731563</v>
          </cell>
          <cell r="I38">
            <v>8332065.7683027759</v>
          </cell>
          <cell r="J38">
            <v>8282288.268660035</v>
          </cell>
          <cell r="K38">
            <v>7478545.9264040291</v>
          </cell>
          <cell r="L38">
            <v>7516539.4467850961</v>
          </cell>
          <cell r="M38">
            <v>7847831.4960850179</v>
          </cell>
          <cell r="N38">
            <v>7847831.4960850179</v>
          </cell>
          <cell r="O38">
            <v>7847831.4960850179</v>
          </cell>
          <cell r="P38">
            <v>7847831.4960850179</v>
          </cell>
          <cell r="Q38">
            <v>7847831.4960850179</v>
          </cell>
          <cell r="R38">
            <v>7847831.4960850179</v>
          </cell>
          <cell r="S38">
            <v>78696428.386662036</v>
          </cell>
          <cell r="T38" t="str">
            <v>Brian Glawson</v>
          </cell>
        </row>
        <row r="39">
          <cell r="A39" t="str">
            <v>ESS_33_S</v>
          </cell>
          <cell r="B39" t="str">
            <v>LV Protection Installation program forecast Far West</v>
          </cell>
          <cell r="C39" t="str">
            <v>Distribution Substations</v>
          </cell>
          <cell r="D39" t="str">
            <v>Kevin Reynolds</v>
          </cell>
          <cell r="E39" t="str">
            <v>Strategic Program - Short Term Need</v>
          </cell>
          <cell r="F39" t="str">
            <v>RENEWAL</v>
          </cell>
          <cell r="G39" t="str">
            <v>Refurbishment</v>
          </cell>
          <cell r="H39">
            <v>365064</v>
          </cell>
          <cell r="I39">
            <v>417216</v>
          </cell>
          <cell r="J39">
            <v>448507.2</v>
          </cell>
          <cell r="K39">
            <v>448507.2</v>
          </cell>
          <cell r="L39">
            <v>448507.2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1762737.5999999999</v>
          </cell>
          <cell r="T39" t="str">
            <v>Brian Glawson</v>
          </cell>
        </row>
        <row r="40">
          <cell r="A40" t="str">
            <v>ESS_34_S</v>
          </cell>
          <cell r="B40" t="str">
            <v>Substation Installation  Due to LV Protection program forecast Far West</v>
          </cell>
          <cell r="C40" t="str">
            <v>Distribution Substations</v>
          </cell>
          <cell r="D40" t="str">
            <v>Kevin Reynolds</v>
          </cell>
          <cell r="E40" t="str">
            <v>Strategic Program - Short Term Need</v>
          </cell>
          <cell r="F40" t="str">
            <v>RENEWAL</v>
          </cell>
          <cell r="G40" t="str">
            <v>Refurbishment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>Brian Glawson</v>
          </cell>
        </row>
        <row r="41">
          <cell r="A41" t="str">
            <v>ESS_35_S</v>
          </cell>
          <cell r="B41" t="str">
            <v>Substation Augmentation - PQ</v>
          </cell>
          <cell r="C41" t="str">
            <v>Distribution Substations</v>
          </cell>
          <cell r="D41" t="str">
            <v>Adam Causley</v>
          </cell>
          <cell r="E41" t="str">
            <v>Mandatory Program - Minimum Requirement</v>
          </cell>
          <cell r="F41" t="str">
            <v>CAPACITY</v>
          </cell>
          <cell r="G41" t="str">
            <v>Growth</v>
          </cell>
          <cell r="H41">
            <v>3796053.2371363449</v>
          </cell>
          <cell r="I41">
            <v>3833087.9028645046</v>
          </cell>
          <cell r="J41">
            <v>3870483.8824046454</v>
          </cell>
          <cell r="K41">
            <v>3908244.7007695688</v>
          </cell>
          <cell r="L41">
            <v>3946373.9173624422</v>
          </cell>
          <cell r="M41">
            <v>3985837.6565360669</v>
          </cell>
          <cell r="N41">
            <v>4025696.0331014278</v>
          </cell>
          <cell r="O41">
            <v>4065952.9934324422</v>
          </cell>
          <cell r="P41">
            <v>4106612.5233667665</v>
          </cell>
          <cell r="Q41">
            <v>4147678.6486004344</v>
          </cell>
          <cell r="R41">
            <v>4147678.6486004344</v>
          </cell>
          <cell r="S41">
            <v>40037646.907038741</v>
          </cell>
          <cell r="T41" t="str">
            <v>Paul Brazier</v>
          </cell>
        </row>
        <row r="42">
          <cell r="A42" t="str">
            <v>ESS_36_S</v>
          </cell>
          <cell r="B42" t="str">
            <v>Distribution Substation Monitoring - NT</v>
          </cell>
          <cell r="C42" t="str">
            <v>Distribution Substations</v>
          </cell>
          <cell r="D42" t="str">
            <v>Adam Causley</v>
          </cell>
          <cell r="E42" t="str">
            <v>Strategic Program - Short Term Need</v>
          </cell>
          <cell r="F42" t="str">
            <v>CAPACITY</v>
          </cell>
          <cell r="G42" t="str">
            <v>Growth</v>
          </cell>
          <cell r="H42">
            <v>0</v>
          </cell>
          <cell r="I42">
            <v>0</v>
          </cell>
          <cell r="J42">
            <v>1451890.1474870804</v>
          </cell>
          <cell r="K42">
            <v>1451986.3669830882</v>
          </cell>
          <cell r="L42">
            <v>1451940.9442256992</v>
          </cell>
          <cell r="M42">
            <v>1500000</v>
          </cell>
          <cell r="N42">
            <v>1500000</v>
          </cell>
          <cell r="O42">
            <v>1500000</v>
          </cell>
          <cell r="P42">
            <v>1500000</v>
          </cell>
          <cell r="Q42">
            <v>1500000</v>
          </cell>
          <cell r="R42">
            <v>1500000</v>
          </cell>
          <cell r="S42">
            <v>13355817.458695868</v>
          </cell>
          <cell r="T42" t="str">
            <v>Paul Brazier</v>
          </cell>
        </row>
        <row r="43">
          <cell r="A43" t="str">
            <v>ESS_37_S</v>
          </cell>
          <cell r="B43" t="str">
            <v>Transformer Tap Point Monitoring - NT</v>
          </cell>
          <cell r="C43" t="str">
            <v>Distribution Substations</v>
          </cell>
          <cell r="D43" t="str">
            <v>Adam Causley</v>
          </cell>
          <cell r="E43" t="str">
            <v>Strategic Program - Short Term Need</v>
          </cell>
          <cell r="F43" t="str">
            <v>CAPACITY</v>
          </cell>
          <cell r="G43" t="str">
            <v>Growth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>Paul Brazier</v>
          </cell>
        </row>
        <row r="44">
          <cell r="A44" t="str">
            <v>ESS_38_S</v>
          </cell>
          <cell r="B44" t="str">
            <v>2 pole Substation Safety Program</v>
          </cell>
          <cell r="C44" t="str">
            <v>Distribution Substations</v>
          </cell>
          <cell r="D44" t="str">
            <v>Kevin Reynolds</v>
          </cell>
          <cell r="E44" t="str">
            <v>Mandatory Program - Minimum Requirement</v>
          </cell>
          <cell r="F44" t="str">
            <v>COMPLIANCE</v>
          </cell>
          <cell r="G44" t="str">
            <v>Safety&amp;Legal</v>
          </cell>
          <cell r="H44">
            <v>794483.48038997513</v>
          </cell>
          <cell r="I44">
            <v>1244127.5939899697</v>
          </cell>
          <cell r="J44">
            <v>1003081.0499899752</v>
          </cell>
          <cell r="K44">
            <v>1032180.8229499751</v>
          </cell>
          <cell r="L44">
            <v>941540.64694997517</v>
          </cell>
          <cell r="M44">
            <v>941540.64694997517</v>
          </cell>
          <cell r="N44">
            <v>675889.91999999993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5838360.6808298696</v>
          </cell>
          <cell r="T44" t="str">
            <v>Brian Glawson</v>
          </cell>
        </row>
        <row r="45">
          <cell r="A45" t="str">
            <v>ESS_39_S</v>
          </cell>
          <cell r="B45" t="str">
            <v>Noise related replacements</v>
          </cell>
          <cell r="C45" t="str">
            <v>Distribution Substations</v>
          </cell>
          <cell r="D45" t="str">
            <v>Kevin Reynolds</v>
          </cell>
          <cell r="E45" t="str">
            <v>Mandatory Program - Minimum Requirement</v>
          </cell>
          <cell r="F45" t="str">
            <v>COMPLIANCE</v>
          </cell>
          <cell r="G45" t="str">
            <v>Safety&amp;Legal</v>
          </cell>
          <cell r="H45">
            <v>17254.787441528839</v>
          </cell>
          <cell r="I45">
            <v>17254.787441528839</v>
          </cell>
          <cell r="J45">
            <v>17254.787441528839</v>
          </cell>
          <cell r="K45">
            <v>17254.787441528839</v>
          </cell>
          <cell r="L45">
            <v>17254.787441528839</v>
          </cell>
          <cell r="M45">
            <v>17254.787441528839</v>
          </cell>
          <cell r="N45">
            <v>17254.787441528839</v>
          </cell>
          <cell r="O45">
            <v>17254.787441528839</v>
          </cell>
          <cell r="P45">
            <v>17254.787441528839</v>
          </cell>
          <cell r="Q45">
            <v>17254.787441528839</v>
          </cell>
          <cell r="R45">
            <v>17254.787441528839</v>
          </cell>
          <cell r="S45">
            <v>172547.87441528839</v>
          </cell>
          <cell r="T45" t="str">
            <v>Brian Glawson</v>
          </cell>
        </row>
        <row r="46">
          <cell r="A46" t="str">
            <v>ESS_40_S</v>
          </cell>
          <cell r="B46" t="str">
            <v>Unplanned UG cable replacement</v>
          </cell>
          <cell r="C46" t="str">
            <v>Network U/G Systems</v>
          </cell>
          <cell r="D46" t="str">
            <v>Graeme Barnewall</v>
          </cell>
          <cell r="E46" t="str">
            <v>Strategic Program - Short Term Need</v>
          </cell>
          <cell r="F46" t="str">
            <v>RENEWAL</v>
          </cell>
          <cell r="G46" t="str">
            <v>Refurbishment</v>
          </cell>
          <cell r="H46">
            <v>564560</v>
          </cell>
          <cell r="I46">
            <v>588950.24390243902</v>
          </cell>
          <cell r="J46">
            <v>612745.60380725726</v>
          </cell>
          <cell r="K46">
            <v>635960.58908025082</v>
          </cell>
          <cell r="L46">
            <v>658609.35520024435</v>
          </cell>
          <cell r="M46">
            <v>650000</v>
          </cell>
          <cell r="N46">
            <v>650000</v>
          </cell>
          <cell r="O46">
            <v>650000</v>
          </cell>
          <cell r="P46">
            <v>650000</v>
          </cell>
          <cell r="Q46">
            <v>650000</v>
          </cell>
          <cell r="R46">
            <v>650000</v>
          </cell>
          <cell r="S46">
            <v>6396265.7919901917</v>
          </cell>
          <cell r="T46" t="str">
            <v>Brian Glawson</v>
          </cell>
        </row>
        <row r="47">
          <cell r="A47" t="str">
            <v>ESS_41_S</v>
          </cell>
          <cell r="B47" t="str">
            <v>LV UG pit and pillar</v>
          </cell>
          <cell r="C47" t="str">
            <v>Network U/G Systems</v>
          </cell>
          <cell r="D47" t="str">
            <v>Daniel Kelly</v>
          </cell>
          <cell r="E47" t="str">
            <v>Strategic Program - Short Term Need</v>
          </cell>
          <cell r="F47" t="str">
            <v>RENEWAL</v>
          </cell>
          <cell r="G47" t="str">
            <v>Refurbishment</v>
          </cell>
          <cell r="H47">
            <v>521520</v>
          </cell>
          <cell r="I47">
            <v>521520</v>
          </cell>
          <cell r="J47">
            <v>521520</v>
          </cell>
          <cell r="K47">
            <v>521520</v>
          </cell>
          <cell r="L47">
            <v>521520</v>
          </cell>
          <cell r="M47">
            <v>521520</v>
          </cell>
          <cell r="N47">
            <v>525000</v>
          </cell>
          <cell r="O47">
            <v>525000</v>
          </cell>
          <cell r="P47">
            <v>525000</v>
          </cell>
          <cell r="Q47">
            <v>525000</v>
          </cell>
          <cell r="R47">
            <v>525000</v>
          </cell>
          <cell r="S47">
            <v>5232600</v>
          </cell>
          <cell r="T47" t="str">
            <v>Brian Glawson</v>
          </cell>
        </row>
        <row r="48">
          <cell r="A48" t="str">
            <v>ESS_42_S</v>
          </cell>
          <cell r="B48" t="str">
            <v xml:space="preserve">High Voltage Cast Pothead Replacement </v>
          </cell>
          <cell r="C48" t="str">
            <v>Network U/G Systems</v>
          </cell>
          <cell r="D48" t="str">
            <v>Wayne Gatley</v>
          </cell>
          <cell r="E48" t="str">
            <v>Strategic Program - Short Term Need</v>
          </cell>
          <cell r="F48" t="str">
            <v>COMPLIANCE</v>
          </cell>
          <cell r="G48" t="str">
            <v>Safety&amp;Legal</v>
          </cell>
          <cell r="H48">
            <v>569405.91107554897</v>
          </cell>
          <cell r="I48">
            <v>569372.68096803769</v>
          </cell>
          <cell r="J48">
            <v>569354.8505027194</v>
          </cell>
          <cell r="K48">
            <v>569403.87497335603</v>
          </cell>
          <cell r="L48">
            <v>569380.73172992235</v>
          </cell>
          <cell r="M48">
            <v>569380.73172992235</v>
          </cell>
          <cell r="N48">
            <v>569380.73172992235</v>
          </cell>
          <cell r="O48">
            <v>569380.73172992235</v>
          </cell>
          <cell r="P48">
            <v>569380.73172992235</v>
          </cell>
          <cell r="Q48">
            <v>569380.73172992235</v>
          </cell>
          <cell r="R48">
            <v>569380.73172992235</v>
          </cell>
          <cell r="S48">
            <v>5693796.5285535697</v>
          </cell>
          <cell r="T48" t="str">
            <v>Brian Glawson</v>
          </cell>
        </row>
        <row r="49">
          <cell r="A49" t="str">
            <v>ESS_43_S</v>
          </cell>
          <cell r="B49" t="str">
            <v>LV UG Cable replacement (CONSAC)</v>
          </cell>
          <cell r="C49" t="str">
            <v>Network U/G Systems</v>
          </cell>
          <cell r="D49" t="str">
            <v>Graeme Barnewall</v>
          </cell>
          <cell r="E49" t="str">
            <v>Strategic Program - Short Term Need</v>
          </cell>
          <cell r="F49" t="str">
            <v>RENEWAL</v>
          </cell>
          <cell r="G49" t="str">
            <v>Refurbishment</v>
          </cell>
          <cell r="H49">
            <v>1970496.725888707</v>
          </cell>
          <cell r="I49">
            <v>3940816.4315907289</v>
          </cell>
          <cell r="J49">
            <v>4597508.346571344</v>
          </cell>
          <cell r="K49">
            <v>4597813.0329983728</v>
          </cell>
          <cell r="L49">
            <v>4597669.2000377811</v>
          </cell>
          <cell r="M49">
            <v>4597669.2000377811</v>
          </cell>
          <cell r="N49">
            <v>4597669.2000377811</v>
          </cell>
          <cell r="O49">
            <v>4597669.2000377811</v>
          </cell>
          <cell r="P49">
            <v>4597669.2000377811</v>
          </cell>
          <cell r="Q49">
            <v>4597669.2000377811</v>
          </cell>
          <cell r="R49">
            <v>4597669.2000377811</v>
          </cell>
          <cell r="S49">
            <v>45319822.211424902</v>
          </cell>
          <cell r="T49" t="str">
            <v>Brian Glawson</v>
          </cell>
        </row>
        <row r="50">
          <cell r="A50" t="str">
            <v>ESS_44_S</v>
          </cell>
          <cell r="B50" t="str">
            <v>LV UG-OH cable terminations</v>
          </cell>
          <cell r="C50" t="str">
            <v>Network U/G Systems</v>
          </cell>
          <cell r="D50" t="str">
            <v>Graeme Barnewall</v>
          </cell>
          <cell r="E50" t="str">
            <v>Strategic Program - Short Term Need</v>
          </cell>
          <cell r="F50" t="str">
            <v>COMPLIANCE</v>
          </cell>
          <cell r="G50" t="str">
            <v>Safety&amp;Legal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 t="str">
            <v>Brian Glawson</v>
          </cell>
        </row>
        <row r="51">
          <cell r="A51" t="str">
            <v>ESS_45_S</v>
          </cell>
          <cell r="B51" t="str">
            <v xml:space="preserve">Pole Top Refurbishment - Subtransmission </v>
          </cell>
          <cell r="C51" t="str">
            <v>Subtransmission O/H Lines</v>
          </cell>
          <cell r="D51" t="str">
            <v>Alexie Watson</v>
          </cell>
          <cell r="E51" t="str">
            <v>Strategic Program - Short Term Need</v>
          </cell>
          <cell r="F51" t="str">
            <v>RENEWAL</v>
          </cell>
          <cell r="G51" t="str">
            <v>Refurbishment</v>
          </cell>
          <cell r="H51">
            <v>2321292</v>
          </cell>
          <cell r="I51">
            <v>3321292</v>
          </cell>
          <cell r="J51">
            <v>3321292</v>
          </cell>
          <cell r="K51">
            <v>3321292</v>
          </cell>
          <cell r="L51">
            <v>3321292</v>
          </cell>
          <cell r="M51">
            <v>3321292</v>
          </cell>
          <cell r="N51">
            <v>3321292</v>
          </cell>
          <cell r="O51">
            <v>3321292</v>
          </cell>
          <cell r="P51">
            <v>3321292</v>
          </cell>
          <cell r="Q51">
            <v>3321292</v>
          </cell>
          <cell r="R51">
            <v>3321292.77568</v>
          </cell>
          <cell r="S51">
            <v>33212920.775679998</v>
          </cell>
          <cell r="T51" t="str">
            <v>Brian Glawson</v>
          </cell>
        </row>
        <row r="52">
          <cell r="A52" t="str">
            <v>ESS_46_S</v>
          </cell>
          <cell r="B52" t="str">
            <v>Pole Replacement and Reinforcement - Subtransmission</v>
          </cell>
          <cell r="C52" t="str">
            <v>Subtransmission O/H Lines</v>
          </cell>
          <cell r="D52" t="str">
            <v>Tony Scroope</v>
          </cell>
          <cell r="E52" t="str">
            <v>Strategic Program - Short Term Need</v>
          </cell>
          <cell r="F52" t="str">
            <v>RENEWAL</v>
          </cell>
          <cell r="G52" t="str">
            <v>Refurbishment</v>
          </cell>
          <cell r="H52">
            <v>4681502</v>
          </cell>
          <cell r="I52">
            <v>4948705</v>
          </cell>
          <cell r="J52">
            <v>5222135</v>
          </cell>
          <cell r="K52">
            <v>5502359</v>
          </cell>
          <cell r="L52">
            <v>5787677</v>
          </cell>
          <cell r="M52">
            <v>6071273</v>
          </cell>
          <cell r="N52">
            <v>6182073</v>
          </cell>
          <cell r="O52">
            <v>6294876</v>
          </cell>
          <cell r="P52">
            <v>6409718</v>
          </cell>
          <cell r="Q52">
            <v>6526635</v>
          </cell>
          <cell r="R52">
            <v>6645684.5999999996</v>
          </cell>
          <cell r="S52">
            <v>59591135.600000001</v>
          </cell>
          <cell r="T52" t="str">
            <v>Brian Glawson</v>
          </cell>
        </row>
        <row r="53">
          <cell r="A53" t="str">
            <v>ESS_47_S</v>
          </cell>
          <cell r="B53" t="str">
            <v>New/refurbished Zone Substation - Comms</v>
          </cell>
          <cell r="C53" t="str">
            <v>Telecommunication Equipment</v>
          </cell>
          <cell r="D53" t="str">
            <v>Dave Morton</v>
          </cell>
          <cell r="E53" t="str">
            <v>Strategic Program - Short Term Need</v>
          </cell>
          <cell r="F53" t="str">
            <v>CAPACITY</v>
          </cell>
          <cell r="G53" t="str">
            <v>Growth</v>
          </cell>
          <cell r="H53">
            <v>246000</v>
          </cell>
          <cell r="I53">
            <v>106974.58968548808</v>
          </cell>
          <cell r="J53">
            <v>0</v>
          </cell>
          <cell r="K53">
            <v>0</v>
          </cell>
          <cell r="L53">
            <v>106975.75389015938</v>
          </cell>
          <cell r="M53">
            <v>0</v>
          </cell>
          <cell r="N53">
            <v>0</v>
          </cell>
          <cell r="O53">
            <v>110000</v>
          </cell>
          <cell r="P53">
            <v>0</v>
          </cell>
          <cell r="Q53">
            <v>110000</v>
          </cell>
          <cell r="R53">
            <v>110000</v>
          </cell>
          <cell r="S53">
            <v>543950.34357564745</v>
          </cell>
          <cell r="T53" t="str">
            <v>Steve Gough</v>
          </cell>
        </row>
        <row r="54">
          <cell r="A54" t="str">
            <v>ESS_48_S</v>
          </cell>
          <cell r="B54" t="str">
            <v>RF Infrastructure Refurbishment</v>
          </cell>
          <cell r="C54" t="str">
            <v>Telecommunication Equipment</v>
          </cell>
          <cell r="D54" t="str">
            <v>Dave Morton</v>
          </cell>
          <cell r="E54" t="str">
            <v>Strategic Program - Short Term Need</v>
          </cell>
          <cell r="F54" t="str">
            <v>RENEWAL</v>
          </cell>
          <cell r="G54" t="str">
            <v>Refurbishment</v>
          </cell>
          <cell r="H54">
            <v>1415711</v>
          </cell>
          <cell r="I54">
            <v>1608936.6558833125</v>
          </cell>
          <cell r="J54">
            <v>536299.29195875325</v>
          </cell>
          <cell r="K54">
            <v>536299.29195875325</v>
          </cell>
          <cell r="L54">
            <v>536299.29195875325</v>
          </cell>
          <cell r="M54">
            <v>550000</v>
          </cell>
          <cell r="N54">
            <v>550000</v>
          </cell>
          <cell r="O54">
            <v>550000</v>
          </cell>
          <cell r="P54">
            <v>550000</v>
          </cell>
          <cell r="Q54">
            <v>550000</v>
          </cell>
          <cell r="R54">
            <v>550000</v>
          </cell>
          <cell r="S54">
            <v>6517834.5317595722</v>
          </cell>
          <cell r="T54" t="str">
            <v>Steve Gough</v>
          </cell>
        </row>
        <row r="55">
          <cell r="A55" t="str">
            <v>ESS_49_S</v>
          </cell>
          <cell r="B55" t="str">
            <v>RF Linking replacement</v>
          </cell>
          <cell r="C55" t="str">
            <v>Telecommunication Equipment</v>
          </cell>
          <cell r="D55" t="str">
            <v>Dave Morton</v>
          </cell>
          <cell r="E55" t="str">
            <v>Strategic Program - Short Term Need</v>
          </cell>
          <cell r="F55" t="str">
            <v>RENEWAL</v>
          </cell>
          <cell r="G55" t="str">
            <v>Refurbishment</v>
          </cell>
          <cell r="H55">
            <v>1275410.72</v>
          </cell>
          <cell r="I55">
            <v>1236249.988544476</v>
          </cell>
          <cell r="J55">
            <v>1236220.1910634362</v>
          </cell>
          <cell r="K55">
            <v>1236302.1178253493</v>
          </cell>
          <cell r="L55">
            <v>1236263.4422335192</v>
          </cell>
          <cell r="M55">
            <v>1250000</v>
          </cell>
          <cell r="N55">
            <v>1250000</v>
          </cell>
          <cell r="O55">
            <v>1250000</v>
          </cell>
          <cell r="P55">
            <v>1250000</v>
          </cell>
          <cell r="Q55">
            <v>1250000</v>
          </cell>
          <cell r="R55">
            <v>1250000</v>
          </cell>
          <cell r="S55">
            <v>12445035.73966678</v>
          </cell>
          <cell r="T55" t="str">
            <v>Steve Gough</v>
          </cell>
        </row>
        <row r="56">
          <cell r="A56" t="str">
            <v>ESS_50_S</v>
          </cell>
          <cell r="B56" t="str">
            <v>Telecomms into Brownfields zone subs</v>
          </cell>
          <cell r="C56" t="str">
            <v>Telecommunication Equipment</v>
          </cell>
          <cell r="D56" t="str">
            <v>Dave Morton</v>
          </cell>
          <cell r="E56" t="str">
            <v>Strategic Program - Short Term Need</v>
          </cell>
          <cell r="F56" t="str">
            <v>CAPACITY</v>
          </cell>
          <cell r="G56" t="str">
            <v>Growth</v>
          </cell>
          <cell r="H56">
            <v>691640</v>
          </cell>
          <cell r="I56">
            <v>579734.81656992261</v>
          </cell>
          <cell r="J56">
            <v>579720.84313306666</v>
          </cell>
          <cell r="K56">
            <v>579759.26239609951</v>
          </cell>
          <cell r="L56">
            <v>579741.12581402098</v>
          </cell>
          <cell r="M56">
            <v>600000</v>
          </cell>
          <cell r="N56">
            <v>600000</v>
          </cell>
          <cell r="O56">
            <v>600000</v>
          </cell>
          <cell r="P56">
            <v>600000</v>
          </cell>
          <cell r="Q56">
            <v>600000</v>
          </cell>
          <cell r="R56">
            <v>600000</v>
          </cell>
          <cell r="S56">
            <v>5918956.0479131099</v>
          </cell>
          <cell r="T56" t="str">
            <v>Steve Gough</v>
          </cell>
        </row>
        <row r="57">
          <cell r="A57" t="str">
            <v>ESS_51_S</v>
          </cell>
          <cell r="B57" t="str">
            <v>Technology pole top devices/modem (linked with ESS_25) - NT</v>
          </cell>
          <cell r="C57" t="str">
            <v>Telecommunication Equipment</v>
          </cell>
          <cell r="D57" t="str">
            <v>Dave Morton</v>
          </cell>
          <cell r="E57" t="str">
            <v>Strategic Program - Short Term Need</v>
          </cell>
          <cell r="F57" t="str">
            <v>CAPACITY</v>
          </cell>
          <cell r="G57" t="str">
            <v>Growth</v>
          </cell>
          <cell r="H57">
            <v>0</v>
          </cell>
          <cell r="I57">
            <v>0</v>
          </cell>
          <cell r="J57">
            <v>943187.17783082812</v>
          </cell>
          <cell r="K57">
            <v>943249.68479930516</v>
          </cell>
          <cell r="L57">
            <v>943220.17718223936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2829657.0398123725</v>
          </cell>
          <cell r="T57" t="str">
            <v>Steve Gough</v>
          </cell>
        </row>
        <row r="58">
          <cell r="A58" t="str">
            <v>ESS_52_S</v>
          </cell>
          <cell r="B58" t="str">
            <v>Low Voltage Feeder end point monitoring devices/modem - NT</v>
          </cell>
          <cell r="C58" t="str">
            <v>Telecommunication Equipment</v>
          </cell>
          <cell r="D58" t="str">
            <v>Dave Morton</v>
          </cell>
          <cell r="E58" t="str">
            <v>Strategic Program - Short Term Need</v>
          </cell>
          <cell r="F58" t="str">
            <v>CAPACITY</v>
          </cell>
          <cell r="G58" t="str">
            <v>Growth</v>
          </cell>
          <cell r="H58">
            <v>0</v>
          </cell>
          <cell r="I58">
            <v>0</v>
          </cell>
          <cell r="J58">
            <v>478269.69553286448</v>
          </cell>
          <cell r="K58">
            <v>478301.39147678192</v>
          </cell>
          <cell r="L58">
            <v>478286.42879656708</v>
          </cell>
          <cell r="M58">
            <v>480000</v>
          </cell>
          <cell r="N58">
            <v>480000</v>
          </cell>
          <cell r="O58">
            <v>480000</v>
          </cell>
          <cell r="P58">
            <v>480000</v>
          </cell>
          <cell r="Q58">
            <v>480000</v>
          </cell>
          <cell r="R58">
            <v>480000</v>
          </cell>
          <cell r="S58">
            <v>4314857.515806213</v>
          </cell>
          <cell r="T58" t="str">
            <v>Steve Gough</v>
          </cell>
        </row>
        <row r="59">
          <cell r="A59" t="str">
            <v>ESS_53_S</v>
          </cell>
          <cell r="B59" t="str">
            <v>New  FI Plant - Growth</v>
          </cell>
          <cell r="C59" t="str">
            <v>Load Control Equipment</v>
          </cell>
          <cell r="D59" t="str">
            <v>Robert Cook</v>
          </cell>
          <cell r="E59" t="str">
            <v>Strategic Program - Short Term Need</v>
          </cell>
          <cell r="F59" t="str">
            <v>CAPACITY</v>
          </cell>
          <cell r="G59" t="str">
            <v>Growth</v>
          </cell>
          <cell r="H59">
            <v>1190148.42</v>
          </cell>
          <cell r="I59">
            <v>450516.63301479747</v>
          </cell>
          <cell r="J59">
            <v>0</v>
          </cell>
          <cell r="K59">
            <v>0</v>
          </cell>
          <cell r="L59">
            <v>215677.50217186718</v>
          </cell>
          <cell r="M59">
            <v>215678</v>
          </cell>
          <cell r="N59">
            <v>0</v>
          </cell>
          <cell r="O59">
            <v>400000</v>
          </cell>
          <cell r="P59">
            <v>0</v>
          </cell>
          <cell r="Q59">
            <v>400000</v>
          </cell>
          <cell r="R59">
            <v>0</v>
          </cell>
          <cell r="S59">
            <v>1681872.1351866648</v>
          </cell>
          <cell r="T59" t="str">
            <v>Steve Gough</v>
          </cell>
        </row>
        <row r="60">
          <cell r="A60" t="str">
            <v>ESS_54_S</v>
          </cell>
          <cell r="B60" t="str">
            <v xml:space="preserve">Controllable load - DM </v>
          </cell>
          <cell r="C60" t="str">
            <v>Load Control Equipment</v>
          </cell>
          <cell r="D60" t="str">
            <v>Cory Urquart - DM</v>
          </cell>
          <cell r="E60" t="str">
            <v>Strategic Program - Short Term Need</v>
          </cell>
          <cell r="F60" t="str">
            <v>CAPACITY</v>
          </cell>
          <cell r="G60" t="str">
            <v>Growth</v>
          </cell>
          <cell r="H60">
            <v>0</v>
          </cell>
          <cell r="I60">
            <v>387352.57831599639</v>
          </cell>
          <cell r="J60">
            <v>1162029.7256059085</v>
          </cell>
          <cell r="K60">
            <v>1162106.7361533961</v>
          </cell>
          <cell r="L60">
            <v>1162070.3815582714</v>
          </cell>
          <cell r="M60">
            <v>1162034.028774472</v>
          </cell>
          <cell r="N60">
            <v>1200000</v>
          </cell>
          <cell r="O60">
            <v>1200000</v>
          </cell>
          <cell r="P60">
            <v>1200000</v>
          </cell>
          <cell r="Q60">
            <v>1200000</v>
          </cell>
          <cell r="R60">
            <v>1200000</v>
          </cell>
          <cell r="S60">
            <v>11035593.450408045</v>
          </cell>
          <cell r="T60" t="str">
            <v>Steve Gough</v>
          </cell>
        </row>
        <row r="61">
          <cell r="A61" t="str">
            <v>ESS_55_S</v>
          </cell>
          <cell r="B61" t="str">
            <v>Replacement FI Plants</v>
          </cell>
          <cell r="C61" t="str">
            <v>Load Control Equipment</v>
          </cell>
          <cell r="D61" t="str">
            <v>Robert Cook</v>
          </cell>
          <cell r="E61" t="str">
            <v>Strategic Program - Short Term Need</v>
          </cell>
          <cell r="F61" t="str">
            <v>RENEWAL</v>
          </cell>
          <cell r="G61" t="str">
            <v>Refurbishment</v>
          </cell>
          <cell r="H61">
            <v>528609.47</v>
          </cell>
          <cell r="I61">
            <v>506921.98487174441</v>
          </cell>
          <cell r="J61">
            <v>517607.89564328658</v>
          </cell>
          <cell r="K61">
            <v>517642.19856794586</v>
          </cell>
          <cell r="L61">
            <v>517626.00521248119</v>
          </cell>
          <cell r="M61">
            <v>517626</v>
          </cell>
          <cell r="N61">
            <v>520000</v>
          </cell>
          <cell r="O61">
            <v>520000</v>
          </cell>
          <cell r="P61">
            <v>520000</v>
          </cell>
          <cell r="Q61">
            <v>520000</v>
          </cell>
          <cell r="R61">
            <v>520000</v>
          </cell>
          <cell r="S61">
            <v>5177424.0842954582</v>
          </cell>
          <cell r="T61" t="str">
            <v>Steve Gough</v>
          </cell>
        </row>
        <row r="62">
          <cell r="A62" t="str">
            <v>ESS_56_S</v>
          </cell>
          <cell r="B62" t="str">
            <v>Load Control Relay replacement</v>
          </cell>
          <cell r="C62" t="str">
            <v>Load Control Equipment</v>
          </cell>
          <cell r="D62" t="str">
            <v>Robert Cook</v>
          </cell>
          <cell r="E62" t="str">
            <v>Strategic Program - Short Term Need</v>
          </cell>
          <cell r="F62" t="str">
            <v>RENEWAL</v>
          </cell>
          <cell r="G62" t="str">
            <v>Refurbishment</v>
          </cell>
          <cell r="H62">
            <v>2407336.3199999998</v>
          </cell>
          <cell r="I62">
            <v>2407336.3199999998</v>
          </cell>
          <cell r="J62">
            <v>2407336.3199999998</v>
          </cell>
          <cell r="K62">
            <v>2407336.3199999998</v>
          </cell>
          <cell r="L62">
            <v>2407336.3199999998</v>
          </cell>
          <cell r="M62">
            <v>3000170</v>
          </cell>
          <cell r="N62">
            <v>3000000</v>
          </cell>
          <cell r="O62">
            <v>3000000</v>
          </cell>
          <cell r="P62">
            <v>3000000</v>
          </cell>
          <cell r="Q62">
            <v>3000000</v>
          </cell>
          <cell r="R62">
            <v>3000000</v>
          </cell>
          <cell r="S62">
            <v>27629515.280000001</v>
          </cell>
          <cell r="T62" t="str">
            <v>Steve Gough</v>
          </cell>
        </row>
        <row r="63">
          <cell r="A63" t="str">
            <v>ESS_57_S</v>
          </cell>
          <cell r="B63" t="str">
            <v>Convert existing legacy controllers to MD3311-derived devices to enable migration into ENMAC</v>
          </cell>
          <cell r="C63" t="str">
            <v>Load Control Equipment</v>
          </cell>
          <cell r="D63" t="str">
            <v>Robert Cook</v>
          </cell>
          <cell r="E63" t="str">
            <v>Strategic Program - Short Term Need</v>
          </cell>
          <cell r="F63" t="str">
            <v>RENEWAL</v>
          </cell>
          <cell r="G63" t="str">
            <v>Refurbishment</v>
          </cell>
          <cell r="H63">
            <v>124100</v>
          </cell>
          <cell r="I63">
            <v>134586.46451061903</v>
          </cell>
          <cell r="J63">
            <v>129401.97391082165</v>
          </cell>
          <cell r="K63">
            <v>129410.54964198646</v>
          </cell>
          <cell r="L63">
            <v>129406.5013031203</v>
          </cell>
          <cell r="M63">
            <v>129407</v>
          </cell>
          <cell r="N63">
            <v>130000</v>
          </cell>
          <cell r="O63">
            <v>130000</v>
          </cell>
          <cell r="P63">
            <v>130000</v>
          </cell>
          <cell r="Q63">
            <v>130000</v>
          </cell>
          <cell r="R63">
            <v>130000</v>
          </cell>
          <cell r="S63">
            <v>1302212.4893665474</v>
          </cell>
          <cell r="T63" t="str">
            <v>Steve Gough</v>
          </cell>
        </row>
        <row r="64">
          <cell r="A64" t="str">
            <v>ESS_58_S</v>
          </cell>
          <cell r="B64" t="str">
            <v>Mobile FI Plant Studies – plans and equipment necessary for installation of emergency plant where required</v>
          </cell>
          <cell r="C64" t="str">
            <v>Load Control Equipment</v>
          </cell>
          <cell r="D64" t="str">
            <v>Robert Cook</v>
          </cell>
          <cell r="E64" t="str">
            <v>Strategic Program - Short Term Need</v>
          </cell>
          <cell r="F64" t="str">
            <v>RENEWAL</v>
          </cell>
          <cell r="G64" t="str">
            <v>Refurbishment</v>
          </cell>
          <cell r="H64">
            <v>28950</v>
          </cell>
          <cell r="I64">
            <v>31410.012450851751</v>
          </cell>
          <cell r="J64">
            <v>30193.793912525056</v>
          </cell>
          <cell r="K64">
            <v>30195.79491646351</v>
          </cell>
          <cell r="L64">
            <v>30194.850304061405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121994.45158390171</v>
          </cell>
          <cell r="T64" t="str">
            <v>Steve Gough</v>
          </cell>
        </row>
        <row r="65">
          <cell r="A65" t="str">
            <v>ESS_59_S</v>
          </cell>
          <cell r="B65" t="str">
            <v>Synchronisation of multiple FI plant in Lismore Region</v>
          </cell>
          <cell r="C65" t="str">
            <v>Load Control Equipment</v>
          </cell>
          <cell r="D65" t="str">
            <v>Robert Cook</v>
          </cell>
          <cell r="E65" t="str">
            <v>Strategic Program - Short Term Need</v>
          </cell>
          <cell r="F65" t="str">
            <v>RENEWAL</v>
          </cell>
          <cell r="G65" t="str">
            <v>Refurbishment</v>
          </cell>
          <cell r="H65">
            <v>80000</v>
          </cell>
          <cell r="I65">
            <v>262830.73316863016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262830.73316863016</v>
          </cell>
          <cell r="T65" t="str">
            <v>Steve Gough</v>
          </cell>
        </row>
        <row r="66">
          <cell r="A66" t="str">
            <v>ESS_60_S</v>
          </cell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</row>
        <row r="67">
          <cell r="A67" t="str">
            <v>ESS_61_S</v>
          </cell>
          <cell r="B67" t="str">
            <v>Brownfield SCADA - ZSS Developments</v>
          </cell>
          <cell r="C67" t="str">
            <v>SCADA &amp; DSA Equipment</v>
          </cell>
          <cell r="D67" t="str">
            <v>Paul Hamill</v>
          </cell>
          <cell r="E67" t="str">
            <v>Strategic Program - Short Term Need</v>
          </cell>
          <cell r="F67" t="str">
            <v>CAPACITY</v>
          </cell>
          <cell r="G67" t="str">
            <v>Growth</v>
          </cell>
          <cell r="H67">
            <v>778175.83</v>
          </cell>
          <cell r="I67">
            <v>258821.81162293261</v>
          </cell>
          <cell r="J67">
            <v>258810.18597447447</v>
          </cell>
          <cell r="K67">
            <v>0</v>
          </cell>
          <cell r="L67">
            <v>86273.699761324315</v>
          </cell>
          <cell r="M67">
            <v>172542.00173749379</v>
          </cell>
          <cell r="N67">
            <v>175000</v>
          </cell>
          <cell r="O67">
            <v>175000</v>
          </cell>
          <cell r="P67">
            <v>175000</v>
          </cell>
          <cell r="Q67">
            <v>175000</v>
          </cell>
          <cell r="R67">
            <v>175000</v>
          </cell>
          <cell r="S67">
            <v>1651447.6990962252</v>
          </cell>
          <cell r="T67" t="str">
            <v>Steve Gough</v>
          </cell>
        </row>
        <row r="68">
          <cell r="A68" t="str">
            <v>ESS_62_S</v>
          </cell>
          <cell r="B68" t="str">
            <v>Replacement program of existing RTU hardware</v>
          </cell>
          <cell r="C68" t="str">
            <v>SCADA &amp; DSA Equipment</v>
          </cell>
          <cell r="D68" t="str">
            <v>Jon Neville</v>
          </cell>
          <cell r="E68" t="str">
            <v>Strategic Program - Short Term Need</v>
          </cell>
          <cell r="F68" t="str">
            <v>RENEWAL</v>
          </cell>
          <cell r="G68" t="str">
            <v>Refurbishment</v>
          </cell>
          <cell r="H68">
            <v>1277962.93</v>
          </cell>
          <cell r="I68">
            <v>1294109.058114663</v>
          </cell>
          <cell r="J68">
            <v>1294050.9298723724</v>
          </cell>
          <cell r="K68">
            <v>1294019.7391082165</v>
          </cell>
          <cell r="L68">
            <v>1294105.4964198647</v>
          </cell>
          <cell r="M68">
            <v>1294065.0130312035</v>
          </cell>
          <cell r="N68">
            <v>1300000</v>
          </cell>
          <cell r="O68">
            <v>1300000</v>
          </cell>
          <cell r="P68">
            <v>1300000</v>
          </cell>
          <cell r="Q68">
            <v>1300000</v>
          </cell>
          <cell r="R68">
            <v>1300000</v>
          </cell>
          <cell r="S68">
            <v>12970350.236546319</v>
          </cell>
          <cell r="T68" t="str">
            <v>Steve Gough</v>
          </cell>
        </row>
        <row r="69">
          <cell r="A69" t="str">
            <v>ESS_63_S</v>
          </cell>
          <cell r="B69" t="str">
            <v>Installation of SCADA facilities into existing ZSS sites where none currently exists</v>
          </cell>
          <cell r="C69" t="str">
            <v>SCADA &amp; DSA Equipment</v>
          </cell>
          <cell r="D69" t="str">
            <v>Jon Neville</v>
          </cell>
          <cell r="E69" t="str">
            <v>Strategic Program - Short Term Need</v>
          </cell>
          <cell r="F69" t="str">
            <v>CAPACITY</v>
          </cell>
          <cell r="G69" t="str">
            <v>Growth</v>
          </cell>
          <cell r="H69">
            <v>1181826.55</v>
          </cell>
          <cell r="I69">
            <v>1682341.7755490616</v>
          </cell>
          <cell r="J69">
            <v>1682266.208834084</v>
          </cell>
          <cell r="K69">
            <v>1682225.6608406818</v>
          </cell>
          <cell r="L69">
            <v>1682337.1453458245</v>
          </cell>
          <cell r="M69">
            <v>1682284.5169405646</v>
          </cell>
          <cell r="N69">
            <v>1700000</v>
          </cell>
          <cell r="O69">
            <v>1700000</v>
          </cell>
          <cell r="P69">
            <v>1700000</v>
          </cell>
          <cell r="Q69">
            <v>1700000</v>
          </cell>
          <cell r="R69">
            <v>1700000</v>
          </cell>
          <cell r="S69">
            <v>16911455.307510216</v>
          </cell>
          <cell r="T69" t="str">
            <v>Steve Gough</v>
          </cell>
        </row>
        <row r="70">
          <cell r="A70" t="str">
            <v>ESS_64_S</v>
          </cell>
          <cell r="B70" t="str">
            <v>Commissioning of existing and new DSA sites</v>
          </cell>
          <cell r="C70" t="str">
            <v>SCADA &amp; DSA Equipment</v>
          </cell>
          <cell r="D70" t="str">
            <v>Jon Neville</v>
          </cell>
          <cell r="E70" t="str">
            <v>Strategic Program - Short Term Need</v>
          </cell>
          <cell r="F70" t="str">
            <v>CAPACITY</v>
          </cell>
          <cell r="G70" t="str">
            <v>Growth</v>
          </cell>
          <cell r="H70">
            <v>816803.61</v>
          </cell>
          <cell r="I70">
            <v>768700.78078456351</v>
          </cell>
          <cell r="J70">
            <v>768666.25211198581</v>
          </cell>
          <cell r="K70">
            <v>768647.72500510968</v>
          </cell>
          <cell r="L70">
            <v>768698.66475061397</v>
          </cell>
          <cell r="M70">
            <v>768674.61790824239</v>
          </cell>
          <cell r="N70">
            <v>800000</v>
          </cell>
          <cell r="O70">
            <v>800000</v>
          </cell>
          <cell r="P70">
            <v>800000</v>
          </cell>
          <cell r="Q70">
            <v>800000</v>
          </cell>
          <cell r="R70">
            <v>800000</v>
          </cell>
          <cell r="S70">
            <v>7843388.0405605156</v>
          </cell>
          <cell r="T70" t="str">
            <v>Steve Gough</v>
          </cell>
        </row>
        <row r="71">
          <cell r="A71" t="str">
            <v>ESS_65_S</v>
          </cell>
          <cell r="B71" t="str">
            <v>Broken Hill asset refurbishment</v>
          </cell>
          <cell r="C71" t="str">
            <v xml:space="preserve">Generation - Broken Hill </v>
          </cell>
          <cell r="D71" t="str">
            <v>John Charlier</v>
          </cell>
          <cell r="E71" t="str">
            <v>Mandatory Program - Minimum Requirement</v>
          </cell>
          <cell r="F71" t="str">
            <v>RENEWAL</v>
          </cell>
          <cell r="G71" t="str">
            <v>Refurbishment</v>
          </cell>
          <cell r="H71">
            <v>762091.6</v>
          </cell>
          <cell r="I71">
            <v>293902</v>
          </cell>
          <cell r="J71">
            <v>107835</v>
          </cell>
          <cell r="K71">
            <v>600000</v>
          </cell>
          <cell r="L71">
            <v>107839</v>
          </cell>
          <cell r="M71">
            <v>0</v>
          </cell>
          <cell r="N71">
            <v>100000</v>
          </cell>
          <cell r="O71">
            <v>100000</v>
          </cell>
          <cell r="P71">
            <v>100000</v>
          </cell>
          <cell r="Q71">
            <v>600000</v>
          </cell>
          <cell r="R71">
            <v>0</v>
          </cell>
          <cell r="S71">
            <v>2009576</v>
          </cell>
          <cell r="T71" t="str">
            <v>Steve Gough</v>
          </cell>
        </row>
        <row r="72">
          <cell r="A72" t="str">
            <v>ESS_66_S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</row>
        <row r="73">
          <cell r="A73" t="str">
            <v>ESS_67_S</v>
          </cell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A74" t="str">
            <v>ESS_68_S</v>
          </cell>
          <cell r="B74" t="str">
            <v xml:space="preserve">Broken Hill Safety &amp; Legal </v>
          </cell>
          <cell r="C74" t="str">
            <v xml:space="preserve">Generation - Broken Hill </v>
          </cell>
          <cell r="D74" t="str">
            <v>John Charlier</v>
          </cell>
          <cell r="E74" t="str">
            <v>Mandatory Program - Minimum Requirement</v>
          </cell>
          <cell r="F74" t="str">
            <v>COMPLIANCE</v>
          </cell>
          <cell r="G74" t="str">
            <v>Safety&amp;Legal</v>
          </cell>
          <cell r="H74">
            <v>212000</v>
          </cell>
          <cell r="I74">
            <v>3595</v>
          </cell>
          <cell r="J74">
            <v>215670</v>
          </cell>
          <cell r="K74">
            <v>0</v>
          </cell>
          <cell r="L74">
            <v>215678</v>
          </cell>
          <cell r="M74">
            <v>0</v>
          </cell>
          <cell r="N74">
            <v>220000</v>
          </cell>
          <cell r="O74">
            <v>0</v>
          </cell>
          <cell r="P74">
            <v>220000</v>
          </cell>
          <cell r="Q74">
            <v>0</v>
          </cell>
          <cell r="R74">
            <v>220000</v>
          </cell>
          <cell r="S74">
            <v>1094943</v>
          </cell>
          <cell r="T74" t="str">
            <v>Steve Gough</v>
          </cell>
        </row>
        <row r="75">
          <cell r="A75" t="str">
            <v>ESS_69_S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A76" t="str">
            <v>ESS_70_S</v>
          </cell>
          <cell r="B76" t="str">
            <v xml:space="preserve">Zone Substation Power Transformer Refurbishment </v>
          </cell>
          <cell r="C76" t="str">
            <v>Subtransmission Transformers</v>
          </cell>
          <cell r="D76" t="str">
            <v>Nathan Nixon</v>
          </cell>
          <cell r="E76" t="str">
            <v>Strategic Program - Short Term Need</v>
          </cell>
          <cell r="F76" t="str">
            <v>RENEWAL</v>
          </cell>
          <cell r="G76" t="str">
            <v>Refurbishment</v>
          </cell>
          <cell r="H76">
            <v>1746210.78</v>
          </cell>
          <cell r="I76">
            <v>1084762</v>
          </cell>
          <cell r="J76">
            <v>1338156</v>
          </cell>
          <cell r="K76">
            <v>2042563</v>
          </cell>
          <cell r="L76">
            <v>1846411</v>
          </cell>
          <cell r="M76">
            <v>1534329</v>
          </cell>
          <cell r="N76">
            <v>1534329</v>
          </cell>
          <cell r="O76">
            <v>1534329</v>
          </cell>
          <cell r="P76">
            <v>1534329</v>
          </cell>
          <cell r="Q76">
            <v>1534329</v>
          </cell>
          <cell r="R76">
            <v>1534329</v>
          </cell>
          <cell r="S76">
            <v>15517866</v>
          </cell>
          <cell r="T76" t="str">
            <v>Brian Glawson</v>
          </cell>
        </row>
        <row r="77">
          <cell r="A77" t="str">
            <v>ESS_71_S</v>
          </cell>
          <cell r="B77" t="str">
            <v>Zone Substation Power Transformer Replacement</v>
          </cell>
          <cell r="C77" t="str">
            <v>Subtransmission Transformers</v>
          </cell>
          <cell r="D77" t="str">
            <v>Lindsay McPherson</v>
          </cell>
          <cell r="E77" t="str">
            <v>Strategic Program - Short Term Need</v>
          </cell>
          <cell r="F77" t="str">
            <v>RENEWAL</v>
          </cell>
          <cell r="G77" t="str">
            <v>Refurbishment</v>
          </cell>
          <cell r="H77">
            <v>3341438.09</v>
          </cell>
          <cell r="I77">
            <v>6226949</v>
          </cell>
          <cell r="J77">
            <v>7593765</v>
          </cell>
          <cell r="K77">
            <v>6229816</v>
          </cell>
          <cell r="L77">
            <v>7184434</v>
          </cell>
          <cell r="M77">
            <v>4450982</v>
          </cell>
          <cell r="N77">
            <v>4450982</v>
          </cell>
          <cell r="O77">
            <v>4450982</v>
          </cell>
          <cell r="P77">
            <v>4450982</v>
          </cell>
          <cell r="Q77">
            <v>4450982</v>
          </cell>
          <cell r="R77">
            <v>4450982</v>
          </cell>
          <cell r="S77">
            <v>53940856</v>
          </cell>
          <cell r="T77" t="str">
            <v>Brian Glawson</v>
          </cell>
        </row>
        <row r="78">
          <cell r="A78" t="str">
            <v>ESS_72_S</v>
          </cell>
          <cell r="B78" t="str">
            <v>Zone Substation Power Transformer Unplanned Failure Replacement</v>
          </cell>
          <cell r="C78" t="str">
            <v>Subtransmission Transformers</v>
          </cell>
          <cell r="D78" t="str">
            <v>Lindsay McPherson</v>
          </cell>
          <cell r="E78" t="str">
            <v>Mandatory Program - Minimum Requirement</v>
          </cell>
          <cell r="F78" t="str">
            <v>RENEWAL</v>
          </cell>
          <cell r="G78" t="str">
            <v>Refurbishment</v>
          </cell>
          <cell r="H78">
            <v>760322</v>
          </cell>
          <cell r="I78">
            <v>1839580</v>
          </cell>
          <cell r="J78">
            <v>1835416</v>
          </cell>
          <cell r="K78">
            <v>1831354</v>
          </cell>
          <cell r="L78">
            <v>1827390</v>
          </cell>
          <cell r="M78">
            <v>1618812</v>
          </cell>
          <cell r="N78">
            <v>1618812</v>
          </cell>
          <cell r="O78">
            <v>1618812</v>
          </cell>
          <cell r="P78">
            <v>1618812</v>
          </cell>
          <cell r="Q78">
            <v>1618812</v>
          </cell>
          <cell r="R78">
            <v>1618812</v>
          </cell>
          <cell r="S78">
            <v>17046612</v>
          </cell>
          <cell r="T78" t="str">
            <v>Brian Glawson</v>
          </cell>
        </row>
        <row r="79">
          <cell r="A79" t="str">
            <v>ESS_73_S</v>
          </cell>
          <cell r="B79" t="str">
            <v>ZS On Line Tap Changer replacement</v>
          </cell>
          <cell r="C79" t="str">
            <v>Subtransmission Transformers</v>
          </cell>
          <cell r="D79" t="str">
            <v>Lindsay McPherson</v>
          </cell>
          <cell r="E79" t="str">
            <v>Strategic Program - Short Term Need</v>
          </cell>
          <cell r="F79" t="str">
            <v>RENEWAL</v>
          </cell>
          <cell r="G79" t="str">
            <v>Refurbishment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 t="str">
            <v>Brian Glawson</v>
          </cell>
        </row>
        <row r="80">
          <cell r="A80" t="str">
            <v>ESS_74_S</v>
          </cell>
          <cell r="B80" t="str">
            <v xml:space="preserve">Zone Substation On Line Tap Changer Refurbishment </v>
          </cell>
          <cell r="C80" t="str">
            <v>Subtransmission Transformers</v>
          </cell>
          <cell r="D80" t="str">
            <v>Lindsay McPherson</v>
          </cell>
          <cell r="E80" t="str">
            <v>Strategic Program - Short Term Need</v>
          </cell>
          <cell r="F80" t="str">
            <v>RENEWAL</v>
          </cell>
          <cell r="G80" t="str">
            <v>Refurbishment</v>
          </cell>
          <cell r="H80">
            <v>245000</v>
          </cell>
          <cell r="I80">
            <v>245142</v>
          </cell>
          <cell r="J80">
            <v>245142</v>
          </cell>
          <cell r="K80">
            <v>245141</v>
          </cell>
          <cell r="L80">
            <v>245140</v>
          </cell>
          <cell r="M80">
            <v>245142</v>
          </cell>
          <cell r="N80">
            <v>245142</v>
          </cell>
          <cell r="O80">
            <v>245142</v>
          </cell>
          <cell r="P80">
            <v>245142</v>
          </cell>
          <cell r="Q80">
            <v>245142</v>
          </cell>
          <cell r="R80">
            <v>245142</v>
          </cell>
          <cell r="S80">
            <v>2451417</v>
          </cell>
          <cell r="T80" t="str">
            <v>Brian Glawson</v>
          </cell>
        </row>
        <row r="81">
          <cell r="A81" t="str">
            <v>ESS_75_S</v>
          </cell>
          <cell r="B81" t="str">
            <v>Zone Substation Perimeter Fencing &amp; Security Refurbishment and Replacement</v>
          </cell>
          <cell r="C81" t="str">
            <v>Subtransmission Equipment</v>
          </cell>
          <cell r="D81" t="str">
            <v>Jason Samuelson</v>
          </cell>
          <cell r="E81" t="str">
            <v>Strategic Program - Short Term Need</v>
          </cell>
          <cell r="F81" t="str">
            <v>COMPLIANCE</v>
          </cell>
          <cell r="G81" t="str">
            <v>Safety&amp;Legal</v>
          </cell>
          <cell r="H81">
            <v>47190.36</v>
          </cell>
          <cell r="I81">
            <v>351773</v>
          </cell>
          <cell r="J81">
            <v>350317</v>
          </cell>
          <cell r="K81">
            <v>348896</v>
          </cell>
          <cell r="L81">
            <v>347509</v>
          </cell>
          <cell r="M81">
            <v>115654</v>
          </cell>
          <cell r="N81">
            <v>115654</v>
          </cell>
          <cell r="O81">
            <v>115654</v>
          </cell>
          <cell r="P81">
            <v>115654</v>
          </cell>
          <cell r="Q81">
            <v>115654</v>
          </cell>
          <cell r="R81">
            <v>115654</v>
          </cell>
          <cell r="S81">
            <v>2092419</v>
          </cell>
          <cell r="T81" t="str">
            <v>Brian Glawson</v>
          </cell>
        </row>
        <row r="82">
          <cell r="A82" t="str">
            <v>ESS_76_S</v>
          </cell>
          <cell r="B82" t="str">
            <v>Zone Substation PCB decontamination (Power Transformers)</v>
          </cell>
          <cell r="C82" t="str">
            <v>Subtransmission Transformers</v>
          </cell>
          <cell r="D82" t="str">
            <v>Nathan Nixon</v>
          </cell>
          <cell r="E82" t="str">
            <v>Mandatory Program - Minimum Requirement</v>
          </cell>
          <cell r="F82" t="str">
            <v>COMPLIANCE</v>
          </cell>
          <cell r="G82" t="str">
            <v>Safety&amp;Legal</v>
          </cell>
          <cell r="H82">
            <v>629783</v>
          </cell>
          <cell r="I82">
            <v>1070664</v>
          </cell>
          <cell r="J82">
            <v>26950</v>
          </cell>
          <cell r="K82">
            <v>26293</v>
          </cell>
          <cell r="L82">
            <v>25651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1149558</v>
          </cell>
          <cell r="T82" t="str">
            <v>Brian Glawson</v>
          </cell>
        </row>
        <row r="83">
          <cell r="A83" t="str">
            <v>ESS_77_S</v>
          </cell>
          <cell r="B83" t="str">
            <v>Zone Substation Dynamic Rating - NT</v>
          </cell>
          <cell r="C83" t="str">
            <v>Subtransmission Equipment</v>
          </cell>
          <cell r="D83" t="str">
            <v>Adam Causley</v>
          </cell>
          <cell r="E83" t="str">
            <v>Strategic Program - Short Term Need</v>
          </cell>
          <cell r="F83" t="str">
            <v>COMPLIANCE</v>
          </cell>
          <cell r="G83" t="str">
            <v>Safety&amp;Legal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 t="str">
            <v>Paul Brazier</v>
          </cell>
        </row>
        <row r="84">
          <cell r="A84" t="str">
            <v>ESS_78_S</v>
          </cell>
          <cell r="B84" t="str">
            <v xml:space="preserve">Zone Substation Circuit Breaker replacement </v>
          </cell>
          <cell r="C84" t="str">
            <v>Subtransmission Equipment</v>
          </cell>
          <cell r="D84" t="str">
            <v>Jason Samuelson</v>
          </cell>
          <cell r="E84" t="str">
            <v>Strategic Program - Short Term Need</v>
          </cell>
          <cell r="F84" t="str">
            <v>RENEWAL</v>
          </cell>
          <cell r="G84" t="str">
            <v>Refurbishment</v>
          </cell>
          <cell r="H84">
            <v>4108003.6600000006</v>
          </cell>
          <cell r="I84">
            <v>4661346</v>
          </cell>
          <cell r="J84">
            <v>3404139</v>
          </cell>
          <cell r="K84">
            <v>2139017</v>
          </cell>
          <cell r="L84">
            <v>2379030</v>
          </cell>
          <cell r="M84">
            <v>2280486</v>
          </cell>
          <cell r="N84">
            <v>2280486</v>
          </cell>
          <cell r="O84">
            <v>2280486</v>
          </cell>
          <cell r="P84">
            <v>2280486</v>
          </cell>
          <cell r="Q84">
            <v>2280486</v>
          </cell>
          <cell r="R84">
            <v>2280486</v>
          </cell>
          <cell r="S84">
            <v>26266448</v>
          </cell>
          <cell r="T84" t="str">
            <v>Brian Glawson</v>
          </cell>
        </row>
        <row r="85">
          <cell r="A85" t="str">
            <v>ESS_79_S</v>
          </cell>
          <cell r="B85" t="str">
            <v>Zone Substation Indoor Switchboards (Replacement, Refurbishment &amp; Conversion)</v>
          </cell>
          <cell r="C85" t="str">
            <v>Subtransmission Equipment</v>
          </cell>
          <cell r="D85" t="str">
            <v>Warren Purcell</v>
          </cell>
          <cell r="E85" t="str">
            <v>Strategic Program - Short Term Need</v>
          </cell>
          <cell r="F85" t="str">
            <v>RENEWAL</v>
          </cell>
          <cell r="G85" t="str">
            <v>Refurbishment</v>
          </cell>
          <cell r="H85">
            <v>10738420.760000002</v>
          </cell>
          <cell r="I85">
            <v>9694187</v>
          </cell>
          <cell r="J85">
            <v>10367992</v>
          </cell>
          <cell r="K85">
            <v>9117772</v>
          </cell>
          <cell r="L85">
            <v>6835273</v>
          </cell>
          <cell r="M85">
            <v>4782615</v>
          </cell>
          <cell r="N85">
            <v>4782615</v>
          </cell>
          <cell r="O85">
            <v>4782615</v>
          </cell>
          <cell r="P85">
            <v>4782615</v>
          </cell>
          <cell r="Q85">
            <v>4782615</v>
          </cell>
          <cell r="R85">
            <v>4782615</v>
          </cell>
          <cell r="S85">
            <v>64710914</v>
          </cell>
          <cell r="T85" t="str">
            <v>Brian Glawson</v>
          </cell>
        </row>
        <row r="86">
          <cell r="A86" t="str">
            <v>ESS_80_S</v>
          </cell>
          <cell r="B86" t="str">
            <v>Zone Substation Station Battery Replacement</v>
          </cell>
          <cell r="C86" t="str">
            <v>Subtransmission Equipment</v>
          </cell>
          <cell r="D86" t="str">
            <v>Mark Garrett</v>
          </cell>
          <cell r="E86" t="str">
            <v>Strategic Program - Short Term Need</v>
          </cell>
          <cell r="F86" t="str">
            <v>RENEWAL</v>
          </cell>
          <cell r="G86" t="str">
            <v>Refurbishment</v>
          </cell>
          <cell r="H86">
            <v>789924.69000000018</v>
          </cell>
          <cell r="I86">
            <v>789497.52146341465</v>
          </cell>
          <cell r="J86">
            <v>789499.56435455068</v>
          </cell>
          <cell r="K86">
            <v>789501.55741907377</v>
          </cell>
          <cell r="L86">
            <v>789503.50187226711</v>
          </cell>
          <cell r="M86">
            <v>2900000</v>
          </cell>
          <cell r="N86">
            <v>2900000</v>
          </cell>
          <cell r="O86">
            <v>2900000</v>
          </cell>
          <cell r="P86">
            <v>2900000</v>
          </cell>
          <cell r="Q86">
            <v>2900000</v>
          </cell>
          <cell r="R86">
            <v>2900000</v>
          </cell>
          <cell r="S86">
            <v>20558002.145109307</v>
          </cell>
          <cell r="T86" t="str">
            <v>Brian Glawson</v>
          </cell>
        </row>
        <row r="87">
          <cell r="A87" t="str">
            <v>ESS_81_S</v>
          </cell>
          <cell r="B87" t="str">
            <v>Zone Substation Voltage Transformer Replacement</v>
          </cell>
          <cell r="C87" t="str">
            <v>Subtransmission Equipment</v>
          </cell>
          <cell r="D87" t="str">
            <v>Tony Remington</v>
          </cell>
          <cell r="E87" t="str">
            <v>Strategic Program - Short Term Need</v>
          </cell>
          <cell r="F87" t="str">
            <v>RENEWAL</v>
          </cell>
          <cell r="G87" t="str">
            <v>Refurbishment</v>
          </cell>
          <cell r="H87">
            <v>440465.15</v>
          </cell>
          <cell r="I87">
            <v>312912</v>
          </cell>
          <cell r="J87">
            <v>326380</v>
          </cell>
          <cell r="K87">
            <v>340427</v>
          </cell>
          <cell r="L87">
            <v>362181</v>
          </cell>
          <cell r="M87">
            <v>414008</v>
          </cell>
          <cell r="N87">
            <v>414008</v>
          </cell>
          <cell r="O87">
            <v>414008</v>
          </cell>
          <cell r="P87">
            <v>414008</v>
          </cell>
          <cell r="Q87">
            <v>414008</v>
          </cell>
          <cell r="R87">
            <v>414008</v>
          </cell>
          <cell r="S87">
            <v>3825948</v>
          </cell>
          <cell r="T87" t="str">
            <v>Brian Glawson</v>
          </cell>
        </row>
        <row r="88">
          <cell r="A88" t="str">
            <v>ESS_82_S</v>
          </cell>
          <cell r="B88" t="str">
            <v>Zone Substation Current Transformer Replacement</v>
          </cell>
          <cell r="C88" t="str">
            <v>Subtransmission Equipment</v>
          </cell>
          <cell r="D88" t="str">
            <v>Tony Remington</v>
          </cell>
          <cell r="E88" t="str">
            <v>Strategic Program - Short Term Need</v>
          </cell>
          <cell r="F88" t="str">
            <v>RENEWAL</v>
          </cell>
          <cell r="G88" t="str">
            <v>Refurbishment</v>
          </cell>
          <cell r="H88">
            <v>1089019.8500000001</v>
          </cell>
          <cell r="I88">
            <v>1244707</v>
          </cell>
          <cell r="J88">
            <v>1243808</v>
          </cell>
          <cell r="K88">
            <v>1242931</v>
          </cell>
          <cell r="L88">
            <v>1242075</v>
          </cell>
          <cell r="M88">
            <v>1212508</v>
          </cell>
          <cell r="N88">
            <v>1212508</v>
          </cell>
          <cell r="O88">
            <v>1212508</v>
          </cell>
          <cell r="P88">
            <v>1212508</v>
          </cell>
          <cell r="Q88">
            <v>1212508</v>
          </cell>
          <cell r="R88">
            <v>1212508</v>
          </cell>
          <cell r="S88">
            <v>12248569</v>
          </cell>
          <cell r="T88" t="str">
            <v>Brian Glawson</v>
          </cell>
        </row>
        <row r="89">
          <cell r="A89" t="str">
            <v>ESS_83_S</v>
          </cell>
          <cell r="B89" t="str">
            <v>Zone Substation Surge Diverter Replacement</v>
          </cell>
          <cell r="C89" t="str">
            <v>Subtransmission Equipment</v>
          </cell>
          <cell r="D89" t="str">
            <v>Nathan Nixon</v>
          </cell>
          <cell r="E89" t="str">
            <v>Strategic Program - Short Term Need</v>
          </cell>
          <cell r="F89" t="str">
            <v>RENEWAL</v>
          </cell>
          <cell r="G89" t="str">
            <v>Refurbishment</v>
          </cell>
          <cell r="H89">
            <v>584048.07000000007</v>
          </cell>
          <cell r="I89">
            <v>584116</v>
          </cell>
          <cell r="J89">
            <v>584115</v>
          </cell>
          <cell r="K89">
            <v>584115</v>
          </cell>
          <cell r="L89">
            <v>584115</v>
          </cell>
          <cell r="M89">
            <v>584101</v>
          </cell>
          <cell r="N89">
            <v>584101</v>
          </cell>
          <cell r="O89">
            <v>584101</v>
          </cell>
          <cell r="P89">
            <v>584101</v>
          </cell>
          <cell r="Q89">
            <v>584101</v>
          </cell>
          <cell r="R89">
            <v>584101</v>
          </cell>
          <cell r="S89">
            <v>5841067</v>
          </cell>
          <cell r="T89" t="str">
            <v>Brian Glawson</v>
          </cell>
        </row>
        <row r="90">
          <cell r="A90" t="str">
            <v>ESS_84_S</v>
          </cell>
          <cell r="B90" t="str">
            <v xml:space="preserve">Zone Substation Unplanned Equipment Failure Replacement </v>
          </cell>
          <cell r="C90" t="str">
            <v>Subtransmission Equipment</v>
          </cell>
          <cell r="D90" t="str">
            <v>Tony Remington</v>
          </cell>
          <cell r="E90" t="str">
            <v>Strategic Program - Short Term Need</v>
          </cell>
          <cell r="F90" t="str">
            <v>RENEWAL</v>
          </cell>
          <cell r="G90" t="str">
            <v>Refurbishment</v>
          </cell>
          <cell r="H90">
            <v>300000</v>
          </cell>
          <cell r="I90">
            <v>1028531</v>
          </cell>
          <cell r="J90">
            <v>1025801</v>
          </cell>
          <cell r="K90">
            <v>1023138</v>
          </cell>
          <cell r="L90">
            <v>1020541</v>
          </cell>
          <cell r="M90">
            <v>911163</v>
          </cell>
          <cell r="N90">
            <v>911163</v>
          </cell>
          <cell r="O90">
            <v>911163</v>
          </cell>
          <cell r="P90">
            <v>911163</v>
          </cell>
          <cell r="Q90">
            <v>911163</v>
          </cell>
          <cell r="R90">
            <v>911163</v>
          </cell>
          <cell r="S90">
            <v>9564989</v>
          </cell>
          <cell r="T90" t="str">
            <v>Brian Glawson</v>
          </cell>
        </row>
        <row r="91">
          <cell r="A91" t="str">
            <v>ESS_85_S</v>
          </cell>
          <cell r="B91" t="str">
            <v xml:space="preserve">Zone Substation Protection Upgrades and Replacements </v>
          </cell>
          <cell r="C91" t="str">
            <v>Subtransmission Equipment</v>
          </cell>
          <cell r="D91" t="str">
            <v>Mark Garrett</v>
          </cell>
          <cell r="E91" t="str">
            <v>Strategic Program - Short Term Need</v>
          </cell>
          <cell r="F91" t="str">
            <v>RENEWAL</v>
          </cell>
          <cell r="G91" t="str">
            <v>Refurbishment</v>
          </cell>
          <cell r="H91">
            <v>2018479.67</v>
          </cell>
          <cell r="I91">
            <v>782280.00000000012</v>
          </cell>
          <cell r="J91">
            <v>1121267.9999999998</v>
          </cell>
          <cell r="K91">
            <v>1439082.2879999997</v>
          </cell>
          <cell r="L91">
            <v>531950.39999999991</v>
          </cell>
          <cell r="M91">
            <v>4000000</v>
          </cell>
          <cell r="N91">
            <v>4000000</v>
          </cell>
          <cell r="O91">
            <v>4000000</v>
          </cell>
          <cell r="P91">
            <v>4000000</v>
          </cell>
          <cell r="Q91">
            <v>4000000</v>
          </cell>
          <cell r="R91">
            <v>4000000</v>
          </cell>
          <cell r="S91">
            <v>27874580.688000001</v>
          </cell>
          <cell r="T91" t="str">
            <v>Brian Glawson</v>
          </cell>
        </row>
        <row r="92">
          <cell r="A92" t="str">
            <v>ESS_86_S</v>
          </cell>
          <cell r="B92" t="str">
            <v xml:space="preserve">Zone Substation Environmental Compliance </v>
          </cell>
          <cell r="C92" t="str">
            <v>Subtransmission Equipment</v>
          </cell>
          <cell r="D92" t="str">
            <v>Lindsay McPherson</v>
          </cell>
          <cell r="E92" t="str">
            <v>Mandatory Program - Minimum Requirement</v>
          </cell>
          <cell r="F92" t="str">
            <v>COMPLIANCE</v>
          </cell>
          <cell r="G92" t="str">
            <v>Safety&amp;Legal</v>
          </cell>
          <cell r="H92">
            <v>487919.95999999996</v>
          </cell>
          <cell r="I92">
            <v>1196599</v>
          </cell>
          <cell r="J92">
            <v>1017979</v>
          </cell>
          <cell r="K92">
            <v>1014673</v>
          </cell>
          <cell r="L92">
            <v>1011447</v>
          </cell>
          <cell r="M92">
            <v>945723</v>
          </cell>
          <cell r="N92">
            <v>945723</v>
          </cell>
          <cell r="O92">
            <v>945723</v>
          </cell>
          <cell r="P92">
            <v>945723</v>
          </cell>
          <cell r="Q92">
            <v>945723</v>
          </cell>
          <cell r="R92">
            <v>945723</v>
          </cell>
          <cell r="S92">
            <v>9915036</v>
          </cell>
          <cell r="T92" t="str">
            <v>Brian Glawson</v>
          </cell>
        </row>
        <row r="93">
          <cell r="A93" t="str">
            <v>ESS_87_S</v>
          </cell>
          <cell r="B93" t="str">
            <v xml:space="preserve">Zone Substation Earthing System Refurbishment </v>
          </cell>
          <cell r="C93" t="str">
            <v>Subtransmission Equipment</v>
          </cell>
          <cell r="D93" t="str">
            <v>Glen Barnes</v>
          </cell>
          <cell r="E93" t="str">
            <v>Mandatory Program - Minimum Requirement</v>
          </cell>
          <cell r="F93" t="str">
            <v>COMPLIANCE</v>
          </cell>
          <cell r="G93" t="str">
            <v>Safety&amp;Legal</v>
          </cell>
          <cell r="H93">
            <v>387469.14999999997</v>
          </cell>
          <cell r="I93">
            <v>388143</v>
          </cell>
          <cell r="J93">
            <v>388140</v>
          </cell>
          <cell r="K93">
            <v>388137</v>
          </cell>
          <cell r="L93">
            <v>388134</v>
          </cell>
          <cell r="M93">
            <v>388004</v>
          </cell>
          <cell r="N93">
            <v>388004</v>
          </cell>
          <cell r="O93">
            <v>388004</v>
          </cell>
          <cell r="P93">
            <v>388004</v>
          </cell>
          <cell r="Q93">
            <v>388004</v>
          </cell>
          <cell r="R93">
            <v>388004</v>
          </cell>
          <cell r="S93">
            <v>3880578</v>
          </cell>
          <cell r="T93" t="str">
            <v>Brian Glawson</v>
          </cell>
        </row>
        <row r="94">
          <cell r="A94" t="str">
            <v>ESS_88_S</v>
          </cell>
          <cell r="B94" t="str">
            <v>Zone Substation Civil Refurbishment</v>
          </cell>
          <cell r="C94" t="str">
            <v>Subtransmission Equipment</v>
          </cell>
          <cell r="D94" t="str">
            <v>Warren Purcell</v>
          </cell>
          <cell r="E94" t="str">
            <v>Strategic Program - Short Term Need</v>
          </cell>
          <cell r="F94" t="str">
            <v>COMPLIANCE</v>
          </cell>
          <cell r="G94" t="str">
            <v>Safety&amp;Legal</v>
          </cell>
          <cell r="H94">
            <v>96235.43</v>
          </cell>
          <cell r="I94">
            <v>116034</v>
          </cell>
          <cell r="J94">
            <v>115936</v>
          </cell>
          <cell r="K94">
            <v>115852</v>
          </cell>
          <cell r="L94">
            <v>115758</v>
          </cell>
          <cell r="M94">
            <v>111963</v>
          </cell>
          <cell r="N94">
            <v>111963</v>
          </cell>
          <cell r="O94">
            <v>111963</v>
          </cell>
          <cell r="P94">
            <v>111963</v>
          </cell>
          <cell r="Q94">
            <v>111963</v>
          </cell>
          <cell r="R94">
            <v>111963</v>
          </cell>
          <cell r="S94">
            <v>1135358</v>
          </cell>
          <cell r="T94" t="str">
            <v>Brian Glawson</v>
          </cell>
        </row>
        <row r="95">
          <cell r="A95" t="str">
            <v>ESS_89_S</v>
          </cell>
          <cell r="B95" t="str">
            <v>Zone Substation Building Refurbishment</v>
          </cell>
          <cell r="C95" t="str">
            <v>Subtransmission Equipment</v>
          </cell>
          <cell r="D95" t="str">
            <v>Jason Samuelson</v>
          </cell>
          <cell r="E95" t="str">
            <v>Strategic Program - Short Term Need</v>
          </cell>
          <cell r="F95" t="str">
            <v>COMPLIANCE</v>
          </cell>
          <cell r="G95" t="str">
            <v>Safety&amp;Legal</v>
          </cell>
          <cell r="H95">
            <v>1272031</v>
          </cell>
          <cell r="I95">
            <v>1635909</v>
          </cell>
          <cell r="J95">
            <v>1634168</v>
          </cell>
          <cell r="K95">
            <v>1632471</v>
          </cell>
          <cell r="L95">
            <v>1693397</v>
          </cell>
          <cell r="M95">
            <v>1573595</v>
          </cell>
          <cell r="N95">
            <v>1573595</v>
          </cell>
          <cell r="O95">
            <v>1573595</v>
          </cell>
          <cell r="P95">
            <v>1573595</v>
          </cell>
          <cell r="Q95">
            <v>1573595</v>
          </cell>
          <cell r="R95">
            <v>1573595</v>
          </cell>
          <cell r="S95">
            <v>16037515</v>
          </cell>
          <cell r="T95" t="str">
            <v>Brian Glawson</v>
          </cell>
        </row>
        <row r="96">
          <cell r="A96" t="str">
            <v>ESS_90_S</v>
          </cell>
          <cell r="B96" t="str">
            <v>Minor Zone Substation Monitoring - NT</v>
          </cell>
          <cell r="C96" t="str">
            <v>Subtransmission Equipment</v>
          </cell>
          <cell r="D96" t="str">
            <v>Adam Causley</v>
          </cell>
          <cell r="E96" t="str">
            <v>Strategic Program - Short Term Need</v>
          </cell>
          <cell r="F96" t="str">
            <v>COMPLIANCE</v>
          </cell>
          <cell r="G96" t="str">
            <v>Safety&amp;Legal</v>
          </cell>
          <cell r="H96">
            <v>0</v>
          </cell>
          <cell r="I96">
            <v>214624.971401346</v>
          </cell>
          <cell r="J96">
            <v>213594.35293966107</v>
          </cell>
          <cell r="K96">
            <v>212604.36315702146</v>
          </cell>
          <cell r="L96">
            <v>211621.96625883313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852445.65375686157</v>
          </cell>
          <cell r="T96" t="str">
            <v>Paul Brazier</v>
          </cell>
        </row>
        <row r="97">
          <cell r="A97" t="str">
            <v>ESS_91_S</v>
          </cell>
          <cell r="B97" t="str">
            <v>Meters for new connections</v>
          </cell>
          <cell r="C97" t="str">
            <v>Metering_C</v>
          </cell>
          <cell r="D97" t="str">
            <v>Tony Woolfe</v>
          </cell>
          <cell r="E97" t="str">
            <v>Mandatory Program - Minimum Requirement</v>
          </cell>
          <cell r="F97" t="str">
            <v>NETCONN</v>
          </cell>
          <cell r="G97" t="str">
            <v>Growth</v>
          </cell>
          <cell r="H97">
            <v>2633299.0320613552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 t="str">
            <v>Steve Gough</v>
          </cell>
        </row>
        <row r="98">
          <cell r="A98" t="str">
            <v>ESS_92_S</v>
          </cell>
          <cell r="B98" t="str">
            <v>New load control Relays</v>
          </cell>
          <cell r="C98" t="str">
            <v>Metering_N</v>
          </cell>
          <cell r="D98" t="str">
            <v>Tony Woolfe</v>
          </cell>
          <cell r="E98" t="str">
            <v>Strategic Program - Short Term Need</v>
          </cell>
          <cell r="F98" t="str">
            <v>NETCONN</v>
          </cell>
          <cell r="G98" t="str">
            <v>Growth</v>
          </cell>
          <cell r="H98">
            <v>377160.022997958</v>
          </cell>
          <cell r="I98">
            <v>428062.543642034</v>
          </cell>
          <cell r="J98">
            <v>483236.066939399</v>
          </cell>
          <cell r="K98">
            <v>298863.62597637699</v>
          </cell>
          <cell r="L98">
            <v>402221.11343817</v>
          </cell>
          <cell r="M98">
            <v>402221.11343817</v>
          </cell>
          <cell r="N98">
            <v>140000</v>
          </cell>
          <cell r="O98">
            <v>140000</v>
          </cell>
          <cell r="P98">
            <v>140000</v>
          </cell>
          <cell r="Q98">
            <v>140000</v>
          </cell>
          <cell r="R98">
            <v>140000</v>
          </cell>
          <cell r="S98">
            <v>2714604.4634341495</v>
          </cell>
          <cell r="T98" t="str">
            <v>Steve Gough</v>
          </cell>
        </row>
        <row r="99">
          <cell r="A99" t="str">
            <v>ESS_93_S</v>
          </cell>
          <cell r="B99" t="str">
            <v>Meter replacement program</v>
          </cell>
          <cell r="C99" t="str">
            <v>Metering_C</v>
          </cell>
          <cell r="D99" t="str">
            <v>Tony Woolfe</v>
          </cell>
          <cell r="E99" t="str">
            <v>Strategic Program - Short Term Need</v>
          </cell>
          <cell r="F99" t="str">
            <v>RENEWAL</v>
          </cell>
          <cell r="G99" t="str">
            <v>Refurbishment</v>
          </cell>
          <cell r="H99">
            <v>4100068.20432</v>
          </cell>
          <cell r="I99">
            <v>5680736.9140800005</v>
          </cell>
          <cell r="J99">
            <v>5864818.8715199996</v>
          </cell>
          <cell r="K99">
            <v>7963291.2297599986</v>
          </cell>
          <cell r="L99">
            <v>7820039.073119998</v>
          </cell>
          <cell r="M99">
            <v>4334823</v>
          </cell>
          <cell r="N99">
            <v>4300000</v>
          </cell>
          <cell r="O99">
            <v>4300000</v>
          </cell>
          <cell r="P99">
            <v>4300000</v>
          </cell>
          <cell r="Q99">
            <v>4300000</v>
          </cell>
          <cell r="R99">
            <v>4300000</v>
          </cell>
          <cell r="S99">
            <v>53163709.088479996</v>
          </cell>
          <cell r="T99" t="str">
            <v>Steve Gough</v>
          </cell>
        </row>
        <row r="100">
          <cell r="A100" t="str">
            <v>ESS_94_S</v>
          </cell>
          <cell r="B100" t="str">
            <v>New Zone Sub &amp; Padmount (&gt;315kVA) meters</v>
          </cell>
          <cell r="C100" t="str">
            <v>Metering_N</v>
          </cell>
          <cell r="D100" t="str">
            <v>Tony Woolfe</v>
          </cell>
          <cell r="E100" t="str">
            <v>Strategic Program - Short Term Need</v>
          </cell>
          <cell r="F100" t="str">
            <v>CAPACITY</v>
          </cell>
          <cell r="G100" t="str">
            <v>Growth</v>
          </cell>
          <cell r="H100">
            <v>0</v>
          </cell>
          <cell r="I100">
            <v>87989.531212590155</v>
          </cell>
          <cell r="J100">
            <v>87567.009862224062</v>
          </cell>
          <cell r="K100">
            <v>87161.145029517691</v>
          </cell>
          <cell r="L100">
            <v>86758.392971889596</v>
          </cell>
          <cell r="M100">
            <v>86758.392971889596</v>
          </cell>
          <cell r="N100">
            <v>85000</v>
          </cell>
          <cell r="O100">
            <v>85000</v>
          </cell>
          <cell r="P100">
            <v>85000</v>
          </cell>
          <cell r="Q100">
            <v>85000</v>
          </cell>
          <cell r="R100">
            <v>85000</v>
          </cell>
          <cell r="S100">
            <v>861234.47204811103</v>
          </cell>
          <cell r="T100" t="str">
            <v>Steve Gough</v>
          </cell>
        </row>
        <row r="101">
          <cell r="A101" t="str">
            <v>ESS_95_S</v>
          </cell>
          <cell r="B101" t="str">
            <v>Power Quality Monitoring utilising metering technology - PQ</v>
          </cell>
          <cell r="C101" t="str">
            <v>Metering_N</v>
          </cell>
          <cell r="D101" t="str">
            <v>Tony Woolfe</v>
          </cell>
          <cell r="E101" t="str">
            <v>Strategic Program - Short Term Need</v>
          </cell>
          <cell r="F101" t="str">
            <v>CAPACITY</v>
          </cell>
          <cell r="G101" t="str">
            <v>Growth</v>
          </cell>
          <cell r="H101">
            <v>150000</v>
          </cell>
          <cell r="I101">
            <v>194537.07463204482</v>
          </cell>
          <cell r="J101">
            <v>172535.96521442884</v>
          </cell>
          <cell r="K101">
            <v>172547.39952264857</v>
          </cell>
          <cell r="L101">
            <v>172542.00173749373</v>
          </cell>
          <cell r="M101">
            <v>172542.00173749373</v>
          </cell>
          <cell r="N101">
            <v>175000</v>
          </cell>
          <cell r="O101">
            <v>175000</v>
          </cell>
          <cell r="P101">
            <v>175000</v>
          </cell>
          <cell r="Q101">
            <v>175000</v>
          </cell>
          <cell r="R101">
            <v>175000</v>
          </cell>
          <cell r="S101">
            <v>1759704.4428441098</v>
          </cell>
          <cell r="T101" t="str">
            <v>Steve Gough</v>
          </cell>
        </row>
        <row r="102">
          <cell r="A102" t="str">
            <v>ESS_96_S</v>
          </cell>
          <cell r="B102" t="str">
            <v>Spot and Bulk Luminaire Replacements</v>
          </cell>
          <cell r="C102" t="str">
            <v>Public Lighting</v>
          </cell>
          <cell r="D102" t="str">
            <v>Eddie Caruana</v>
          </cell>
          <cell r="E102" t="str">
            <v>Strategic Program - Short Term Need</v>
          </cell>
          <cell r="F102" t="str">
            <v>RENEWAL</v>
          </cell>
          <cell r="G102" t="str">
            <v>Refurbishment</v>
          </cell>
          <cell r="H102">
            <v>3465990.048</v>
          </cell>
          <cell r="I102">
            <v>3568193.1434999998</v>
          </cell>
          <cell r="J102">
            <v>3670910.5379999997</v>
          </cell>
          <cell r="K102">
            <v>3774529.4924999997</v>
          </cell>
          <cell r="L102">
            <v>3882789.432</v>
          </cell>
          <cell r="M102">
            <v>3900000</v>
          </cell>
          <cell r="N102">
            <v>3900000</v>
          </cell>
          <cell r="O102">
            <v>3900000</v>
          </cell>
          <cell r="P102">
            <v>3900000</v>
          </cell>
          <cell r="Q102">
            <v>3900000</v>
          </cell>
          <cell r="R102">
            <v>3900000</v>
          </cell>
          <cell r="S102">
            <v>38296422.605999999</v>
          </cell>
          <cell r="T102" t="str">
            <v>Brian Glawson</v>
          </cell>
        </row>
        <row r="103">
          <cell r="A103" t="str">
            <v>ESS_97_S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</row>
        <row r="104">
          <cell r="A104" t="str">
            <v>ESS_98_S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</row>
        <row r="105">
          <cell r="A105" t="str">
            <v>ESS_99_S</v>
          </cell>
          <cell r="B105" t="str">
            <v>Replace rusting streetlight triangular columns</v>
          </cell>
          <cell r="C105" t="str">
            <v>Network U/G Systems</v>
          </cell>
          <cell r="D105" t="str">
            <v>Tony Scroope</v>
          </cell>
          <cell r="E105" t="str">
            <v>Strategic Program - Short Term Need</v>
          </cell>
          <cell r="F105" t="str">
            <v>RENEWAL</v>
          </cell>
          <cell r="G105" t="str">
            <v>Refurbishment</v>
          </cell>
          <cell r="H105">
            <v>358036.83941172343</v>
          </cell>
          <cell r="I105">
            <v>358020.75726468966</v>
          </cell>
          <cell r="J105">
            <v>358012.12781993992</v>
          </cell>
          <cell r="K105">
            <v>358035.85400949582</v>
          </cell>
          <cell r="L105">
            <v>358024.65360529954</v>
          </cell>
          <cell r="M105">
            <v>358026.04642222967</v>
          </cell>
          <cell r="N105">
            <v>358026.04642222967</v>
          </cell>
          <cell r="O105">
            <v>358026.04642222967</v>
          </cell>
          <cell r="P105">
            <v>358026.04642222967</v>
          </cell>
          <cell r="Q105">
            <v>358026.04642222967</v>
          </cell>
          <cell r="R105">
            <v>358026</v>
          </cell>
          <cell r="S105">
            <v>3580249.6248105732</v>
          </cell>
          <cell r="T105" t="str">
            <v>Brian Glawson</v>
          </cell>
        </row>
        <row r="106">
          <cell r="A106" t="str">
            <v>ESS_100_S</v>
          </cell>
          <cell r="B106" t="str">
            <v>Replace unsafe streetlight pot belly columns</v>
          </cell>
          <cell r="C106" t="str">
            <v>Network U/G Systems</v>
          </cell>
          <cell r="D106" t="str">
            <v>Tony Scroope</v>
          </cell>
          <cell r="E106" t="str">
            <v>Strategic Program - Short Term Need</v>
          </cell>
          <cell r="F106" t="str">
            <v>RENEWAL</v>
          </cell>
          <cell r="G106" t="str">
            <v>Refurbishment</v>
          </cell>
          <cell r="H106">
            <v>647054.5290573315</v>
          </cell>
          <cell r="I106">
            <v>647025.46493618633</v>
          </cell>
          <cell r="J106">
            <v>647009.86955410813</v>
          </cell>
          <cell r="K106">
            <v>647052.74820993212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1941088.0827002267</v>
          </cell>
          <cell r="T106" t="str">
            <v>Brian Glawson</v>
          </cell>
        </row>
        <row r="107">
          <cell r="A107" t="str">
            <v>ESS_101_S</v>
          </cell>
          <cell r="B107" t="str">
            <v>LIDAR - Capitalised Overhead Data Capture</v>
          </cell>
          <cell r="C107" t="str">
            <v>Multiple AMPs</v>
          </cell>
          <cell r="D107" t="str">
            <v>Ian Fitzpatrick</v>
          </cell>
          <cell r="E107" t="str">
            <v>Mandatory Program - Minimum Requirement</v>
          </cell>
          <cell r="F107" t="str">
            <v>COMPLIANCE</v>
          </cell>
          <cell r="G107" t="str">
            <v>Safety&amp;Legal</v>
          </cell>
          <cell r="H107">
            <v>8936596</v>
          </cell>
          <cell r="I107">
            <v>10710262.836507455</v>
          </cell>
          <cell r="J107">
            <v>10921636.567945475</v>
          </cell>
          <cell r="K107">
            <v>11113427.053695284</v>
          </cell>
          <cell r="L107">
            <v>11283775.207792046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44029101.665940255</v>
          </cell>
          <cell r="T107" t="str">
            <v>Bret Sills</v>
          </cell>
        </row>
        <row r="108">
          <cell r="A108" t="str">
            <v>ESS_1001</v>
          </cell>
          <cell r="B108" t="str">
            <v>Beryl to Mudgee - implement 66kV backup changeover scheme</v>
          </cell>
          <cell r="C108" t="str">
            <v>Subtransmission Equipment</v>
          </cell>
          <cell r="D108" t="str">
            <v>Brendan Brewer</v>
          </cell>
          <cell r="E108" t="str">
            <v>Mandatory Program - Minimum Requirement</v>
          </cell>
          <cell r="F108" t="str">
            <v>CAPACITY</v>
          </cell>
          <cell r="G108" t="str">
            <v>Growth</v>
          </cell>
          <cell r="H108">
            <v>0</v>
          </cell>
          <cell r="I108">
            <v>323342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323342</v>
          </cell>
          <cell r="T108" t="str">
            <v>Paul Brazier</v>
          </cell>
        </row>
        <row r="109">
          <cell r="A109" t="str">
            <v>ESS_1002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A110" t="str">
            <v>ESS_1003</v>
          </cell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A111" t="str">
            <v>ESS_1004</v>
          </cell>
          <cell r="B111" t="str">
            <v>Cartwrights Hill ZS - construct 66 kV bus bar</v>
          </cell>
          <cell r="C111" t="str">
            <v>Subtransmission Equipment</v>
          </cell>
          <cell r="D111" t="str">
            <v>Ben Bates</v>
          </cell>
          <cell r="E111" t="str">
            <v>Mandatory Program - Minimum Requirement</v>
          </cell>
          <cell r="F111" t="str">
            <v>CAPACITY</v>
          </cell>
          <cell r="G111" t="str">
            <v>Growth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3666632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3666632</v>
          </cell>
          <cell r="T111" t="str">
            <v>Paul Brazier</v>
          </cell>
        </row>
        <row r="112">
          <cell r="A112" t="str">
            <v>ESS_1005</v>
          </cell>
          <cell r="B112" t="str">
            <v>Cobaki - establish 66/11kV substation (dependant on subdivision development)</v>
          </cell>
          <cell r="C112" t="str">
            <v>Multiple AMPs</v>
          </cell>
          <cell r="D112" t="str">
            <v>Alexie Watson</v>
          </cell>
          <cell r="E112" t="str">
            <v>Mandatory Program - Minimum Requirement</v>
          </cell>
          <cell r="F112" t="str">
            <v>NETCONN</v>
          </cell>
          <cell r="G112" t="str">
            <v>Growth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6470325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6470325</v>
          </cell>
          <cell r="T112" t="str">
            <v>Paul Brazier</v>
          </cell>
        </row>
        <row r="113">
          <cell r="A113" t="str">
            <v>ESS_1006</v>
          </cell>
          <cell r="B113" t="str">
            <v>Cobar town supply augmentation</v>
          </cell>
          <cell r="C113" t="str">
            <v>Multiple AMPs</v>
          </cell>
          <cell r="D113" t="str">
            <v>Brendan Brewer</v>
          </cell>
          <cell r="E113" t="str">
            <v>Mandatory Program - Minimum Requirement</v>
          </cell>
          <cell r="F113" t="str">
            <v>CAPACITY</v>
          </cell>
          <cell r="G113" t="str">
            <v>Growth</v>
          </cell>
          <cell r="H113">
            <v>16867.5</v>
          </cell>
          <cell r="I113">
            <v>1657769</v>
          </cell>
          <cell r="J113">
            <v>2639343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4297112</v>
          </cell>
          <cell r="T113" t="str">
            <v>Paul Brazier</v>
          </cell>
        </row>
        <row r="114">
          <cell r="A114" t="str">
            <v>ESS_1007</v>
          </cell>
          <cell r="B114" t="str">
            <v>Coolatai - upgrade 66kV regulator</v>
          </cell>
          <cell r="C114" t="str">
            <v>Subtransmission Equipment</v>
          </cell>
          <cell r="D114" t="str">
            <v>Ben Bates</v>
          </cell>
          <cell r="E114" t="str">
            <v>Mandatory Program - Minimum Requirement</v>
          </cell>
          <cell r="F114" t="str">
            <v>CAPACITY</v>
          </cell>
          <cell r="G114" t="str">
            <v>Growth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 t="str">
            <v>Paul Brazier</v>
          </cell>
        </row>
        <row r="115">
          <cell r="A115" t="str">
            <v>ESS_1008</v>
          </cell>
          <cell r="B115" t="str">
            <v xml:space="preserve">Cooma - TransGrid rebuild 66/11kV substation </v>
          </cell>
          <cell r="C115" t="str">
            <v>Subtransmission Equipment</v>
          </cell>
          <cell r="D115" t="str">
            <v>Ben Bates</v>
          </cell>
          <cell r="E115" t="str">
            <v>Mandatory Program - Minimum Requirement</v>
          </cell>
          <cell r="F115" t="str">
            <v>CAPACITY</v>
          </cell>
          <cell r="G115" t="str">
            <v>Growth</v>
          </cell>
          <cell r="H115">
            <v>100000</v>
          </cell>
          <cell r="I115">
            <v>4753265</v>
          </cell>
          <cell r="J115">
            <v>5607383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10360648</v>
          </cell>
          <cell r="T115" t="str">
            <v>Paul Brazier</v>
          </cell>
        </row>
        <row r="116">
          <cell r="A116" t="str">
            <v>ESS_1009</v>
          </cell>
          <cell r="B116" t="str">
            <v>Deniliquin to Moulamein tee - convert section of 66kV single cct to dual and add 66kV bay</v>
          </cell>
          <cell r="C116" t="str">
            <v>Multiple AMPs</v>
          </cell>
          <cell r="D116" t="str">
            <v>Richard Kraege</v>
          </cell>
          <cell r="E116" t="str">
            <v>Mandatory Program - Minimum Requirement</v>
          </cell>
          <cell r="F116" t="str">
            <v>CAPACITY</v>
          </cell>
          <cell r="G116" t="str">
            <v>Growth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 t="str">
            <v>Paul Brazier</v>
          </cell>
        </row>
        <row r="117">
          <cell r="A117" t="str">
            <v>ESS_1010</v>
          </cell>
          <cell r="B117" t="str">
            <v xml:space="preserve">Gloucester BSP - establish 132/33kV substation </v>
          </cell>
          <cell r="C117" t="str">
            <v>Multiple AMPs</v>
          </cell>
          <cell r="D117" t="str">
            <v>Paul Hamill</v>
          </cell>
          <cell r="E117" t="str">
            <v>Mandatory Program - Minimum Requirement</v>
          </cell>
          <cell r="F117" t="str">
            <v>CAPACITY</v>
          </cell>
          <cell r="G117" t="str">
            <v>Growth</v>
          </cell>
          <cell r="H117">
            <v>51899.55</v>
          </cell>
          <cell r="I117">
            <v>5033300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5033300</v>
          </cell>
          <cell r="T117" t="str">
            <v>Paul Brazier</v>
          </cell>
        </row>
        <row r="118">
          <cell r="A118" t="str">
            <v>ESS_1011</v>
          </cell>
          <cell r="B118" t="str">
            <v>Googong Town - establish new 132/11kV substation</v>
          </cell>
          <cell r="C118" t="str">
            <v>Multiple AMPs</v>
          </cell>
          <cell r="D118" t="str">
            <v>Ben Bates</v>
          </cell>
          <cell r="E118" t="str">
            <v>Mandatory Program - Minimum Requirement</v>
          </cell>
          <cell r="F118" t="str">
            <v>NETCONN</v>
          </cell>
          <cell r="G118" t="str">
            <v>Growth</v>
          </cell>
          <cell r="H118">
            <v>7461130.5900000008</v>
          </cell>
          <cell r="I118">
            <v>947174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947174</v>
          </cell>
          <cell r="T118" t="str">
            <v>Paul Brazier</v>
          </cell>
        </row>
        <row r="119">
          <cell r="A119" t="str">
            <v>ESS_1012</v>
          </cell>
          <cell r="B119" t="str">
            <v>Queanbeyan TG to Googong Town ZS - Reconnect 132 kV Line</v>
          </cell>
          <cell r="C119" t="str">
            <v>Subtransmission O/H Lines</v>
          </cell>
          <cell r="D119" t="str">
            <v>Ben Bates</v>
          </cell>
          <cell r="E119" t="str">
            <v>Mandatory Program - Minimum Requirement</v>
          </cell>
          <cell r="F119" t="str">
            <v>NETCONN</v>
          </cell>
          <cell r="G119" t="str">
            <v>Growth</v>
          </cell>
          <cell r="H119">
            <v>1900846.05</v>
          </cell>
          <cell r="I119">
            <v>819635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819635</v>
          </cell>
          <cell r="T119" t="str">
            <v>Paul Brazier</v>
          </cell>
        </row>
        <row r="120">
          <cell r="A120" t="str">
            <v>ESS_1013</v>
          </cell>
          <cell r="B120" t="str">
            <v>Goulburn to Woodlawn - upgrade 66 kV line</v>
          </cell>
          <cell r="C120" t="str">
            <v>Subtransmission O/H Lines</v>
          </cell>
          <cell r="D120" t="str">
            <v>Richard Kraege</v>
          </cell>
          <cell r="E120" t="str">
            <v>Mandatory Program - Minimum Requirement</v>
          </cell>
          <cell r="F120" t="str">
            <v>CAPACITY</v>
          </cell>
          <cell r="G120" t="str">
            <v>Growth</v>
          </cell>
          <cell r="H120">
            <v>91800</v>
          </cell>
          <cell r="I120">
            <v>2568048</v>
          </cell>
          <cell r="J120">
            <v>938560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3506608</v>
          </cell>
          <cell r="T120" t="str">
            <v>Paul Brazier</v>
          </cell>
        </row>
        <row r="121">
          <cell r="A121" t="str">
            <v>ESS_1014</v>
          </cell>
          <cell r="B121" t="str">
            <v>Griffith - Augment Supply to Tharbogang/Goolgowi</v>
          </cell>
          <cell r="C121" t="str">
            <v>Subtransmission O/H Lines</v>
          </cell>
          <cell r="D121" t="str">
            <v>Ben Bates</v>
          </cell>
          <cell r="E121" t="str">
            <v>Major Project - New (Optional)</v>
          </cell>
          <cell r="F121" t="str">
            <v>CAPACITY</v>
          </cell>
          <cell r="G121" t="str">
            <v>Growth</v>
          </cell>
          <cell r="H121">
            <v>377.78</v>
          </cell>
          <cell r="I121">
            <v>383100</v>
          </cell>
          <cell r="J121">
            <v>4578700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4961800</v>
          </cell>
          <cell r="T121" t="str">
            <v>Paul Brazier</v>
          </cell>
        </row>
        <row r="122">
          <cell r="A122" t="str">
            <v>ESS_1015</v>
          </cell>
          <cell r="B122" t="str">
            <v>Gunnedah 22/11kV - augment 22/11kV transformers</v>
          </cell>
          <cell r="C122" t="str">
            <v>Subtransmission Transformers</v>
          </cell>
          <cell r="D122" t="str">
            <v>Paul Hamill</v>
          </cell>
          <cell r="E122" t="str">
            <v>Mandatory Program - Minimum Requirement</v>
          </cell>
          <cell r="F122" t="str">
            <v>CAPACITY</v>
          </cell>
          <cell r="G122" t="str">
            <v>Growth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 t="str">
            <v>Paul Brazier</v>
          </cell>
        </row>
        <row r="123">
          <cell r="A123" t="str">
            <v>ESS_1016</v>
          </cell>
          <cell r="B123" t="str">
            <v>Marulan South - rebuild 66/33kV substation</v>
          </cell>
          <cell r="C123" t="str">
            <v>Multiple AMPs</v>
          </cell>
          <cell r="D123" t="str">
            <v>Richard Kraege</v>
          </cell>
          <cell r="E123" t="str">
            <v>Mandatory Program - Minimum Requirement</v>
          </cell>
          <cell r="F123" t="str">
            <v>CAPACITY</v>
          </cell>
          <cell r="G123" t="str">
            <v>Growth</v>
          </cell>
          <cell r="H123">
            <v>100000</v>
          </cell>
          <cell r="I123">
            <v>2861345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2861345</v>
          </cell>
          <cell r="T123" t="str">
            <v>Paul Brazier</v>
          </cell>
        </row>
        <row r="124">
          <cell r="A124" t="str">
            <v>ESS_1017_S</v>
          </cell>
          <cell r="B124" t="str">
            <v>Metering for ZS (Power Quality meters)</v>
          </cell>
          <cell r="C124" t="str">
            <v>Subtransmission Equipment</v>
          </cell>
          <cell r="D124" t="str">
            <v>Adam Causley</v>
          </cell>
          <cell r="E124" t="str">
            <v>Strategic Program - Short Term Need</v>
          </cell>
          <cell r="F124" t="str">
            <v>COMPLIANCE</v>
          </cell>
          <cell r="G124" t="str">
            <v>Safety&amp;Legal</v>
          </cell>
          <cell r="H124">
            <v>0</v>
          </cell>
          <cell r="I124">
            <v>426096.39922717691</v>
          </cell>
          <cell r="J124">
            <v>215678.53986192273</v>
          </cell>
          <cell r="K124">
            <v>215678.232897332</v>
          </cell>
          <cell r="L124">
            <v>215678.41258392172</v>
          </cell>
          <cell r="M124">
            <v>220000</v>
          </cell>
          <cell r="N124">
            <v>220000</v>
          </cell>
          <cell r="O124">
            <v>220000</v>
          </cell>
          <cell r="P124">
            <v>220000</v>
          </cell>
          <cell r="Q124">
            <v>220000</v>
          </cell>
          <cell r="R124">
            <v>220000</v>
          </cell>
          <cell r="S124">
            <v>2393131.5845703534</v>
          </cell>
          <cell r="T124" t="str">
            <v>Paul Brazier</v>
          </cell>
        </row>
        <row r="125">
          <cell r="A125" t="str">
            <v>ESS_1018</v>
          </cell>
          <cell r="B125" t="str">
            <v>Nyngan 132kV network reinforcement</v>
          </cell>
          <cell r="C125" t="str">
            <v>Subtransmission Equipment</v>
          </cell>
          <cell r="D125" t="str">
            <v>Brendan Brewer</v>
          </cell>
          <cell r="E125" t="str">
            <v>Mandatory Program - Minimum Requirement</v>
          </cell>
          <cell r="F125" t="str">
            <v>CAPACITY</v>
          </cell>
          <cell r="G125" t="str">
            <v>Growth</v>
          </cell>
          <cell r="H125">
            <v>100000</v>
          </cell>
          <cell r="I125">
            <v>3686000</v>
          </cell>
          <cell r="J125">
            <v>2236000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5922000</v>
          </cell>
          <cell r="T125" t="str">
            <v>Paul Brazier</v>
          </cell>
        </row>
        <row r="126">
          <cell r="A126" t="str">
            <v>ESS_1019</v>
          </cell>
          <cell r="B126">
            <v>0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A127" t="str">
            <v>ESS_1020</v>
          </cell>
          <cell r="B127" t="str">
            <v>Orange North - TransGrid rebuild Orange 66kV busbar</v>
          </cell>
          <cell r="C127" t="str">
            <v>Multiple AMPs</v>
          </cell>
          <cell r="D127" t="str">
            <v>Brendan Brewer</v>
          </cell>
          <cell r="E127" t="str">
            <v>Committed Project</v>
          </cell>
          <cell r="F127" t="str">
            <v>CAPACITY</v>
          </cell>
          <cell r="G127" t="str">
            <v>Growth</v>
          </cell>
          <cell r="H127">
            <v>935858.13</v>
          </cell>
          <cell r="I127">
            <v>107000</v>
          </cell>
          <cell r="J127">
            <v>3220000</v>
          </cell>
          <cell r="K127">
            <v>1510000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4837000</v>
          </cell>
          <cell r="T127" t="str">
            <v>Paul Brazier</v>
          </cell>
        </row>
        <row r="128">
          <cell r="A128" t="str">
            <v>ESS_1021</v>
          </cell>
          <cell r="B128">
            <v>0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A129" t="str">
            <v>ESS_1022</v>
          </cell>
          <cell r="B129" t="str">
            <v>Orange to Blayney - reconductor 66kV feeder</v>
          </cell>
          <cell r="C129" t="str">
            <v>Subtransmission O/H Lines</v>
          </cell>
          <cell r="D129" t="str">
            <v>Brendan Brewer</v>
          </cell>
          <cell r="E129" t="str">
            <v>Mandatory Program - Minimum Requirement</v>
          </cell>
          <cell r="F129" t="str">
            <v>Growth</v>
          </cell>
          <cell r="G129" t="str">
            <v>Growth</v>
          </cell>
          <cell r="H129">
            <v>0</v>
          </cell>
          <cell r="I129">
            <v>0</v>
          </cell>
          <cell r="J129">
            <v>0</v>
          </cell>
          <cell r="K129">
            <v>8627370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8627370</v>
          </cell>
          <cell r="T129" t="str">
            <v>Paul Brazier</v>
          </cell>
        </row>
        <row r="130">
          <cell r="A130" t="str">
            <v>ESS_1023_S</v>
          </cell>
          <cell r="B130" t="str">
            <v>Rectification of low clearance infringements on Distribution feeders</v>
          </cell>
          <cell r="C130" t="str">
            <v>Distribution O/H lines</v>
          </cell>
          <cell r="D130" t="str">
            <v>Ian Fitzpatrick</v>
          </cell>
          <cell r="E130" t="str">
            <v>Mandatory Program - Minimum Requirement</v>
          </cell>
          <cell r="F130" t="str">
            <v>COMPLIANCE</v>
          </cell>
          <cell r="G130" t="str">
            <v>Safety&amp;Legal</v>
          </cell>
          <cell r="H130">
            <v>1490000</v>
          </cell>
          <cell r="I130">
            <v>22440000</v>
          </cell>
          <cell r="J130">
            <v>20090000</v>
          </cell>
          <cell r="K130">
            <v>19280000</v>
          </cell>
          <cell r="L130">
            <v>14050000</v>
          </cell>
          <cell r="M130">
            <v>14000000</v>
          </cell>
          <cell r="N130">
            <v>14000000</v>
          </cell>
          <cell r="O130">
            <v>14000000</v>
          </cell>
          <cell r="P130">
            <v>14000000</v>
          </cell>
          <cell r="Q130">
            <v>14000000</v>
          </cell>
          <cell r="R130">
            <v>14000000</v>
          </cell>
          <cell r="S130">
            <v>159860000</v>
          </cell>
          <cell r="T130" t="str">
            <v>Brian Glawson</v>
          </cell>
        </row>
        <row r="131">
          <cell r="A131" t="str">
            <v>ESS_1024_S</v>
          </cell>
          <cell r="B131" t="str">
            <v>Sutton ZS - install 66/11kV transformer</v>
          </cell>
          <cell r="C131" t="str">
            <v>Subtransmission O/H Lines</v>
          </cell>
          <cell r="D131" t="str">
            <v>Richard Kraege</v>
          </cell>
          <cell r="E131" t="str">
            <v>Mandatory Program - Minimum Requirement</v>
          </cell>
          <cell r="F131" t="str">
            <v>RENEWAL</v>
          </cell>
          <cell r="G131" t="str">
            <v>Growth</v>
          </cell>
          <cell r="H131">
            <v>536804.14</v>
          </cell>
          <cell r="I131">
            <v>656439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656439</v>
          </cell>
          <cell r="T131" t="str">
            <v>Paul Brazier</v>
          </cell>
        </row>
        <row r="132">
          <cell r="A132" t="str">
            <v>ESS_1025</v>
          </cell>
          <cell r="B132" t="str">
            <v>Tamworth - TransGrid 132/66kV substation - relocate 66kV feeders</v>
          </cell>
          <cell r="C132" t="str">
            <v>Subtransmission Equipment</v>
          </cell>
          <cell r="D132" t="str">
            <v>Paul Hamill</v>
          </cell>
          <cell r="E132" t="str">
            <v>Mandatory Program - Minimum Requirement</v>
          </cell>
          <cell r="F132" t="str">
            <v>CAPACITY</v>
          </cell>
          <cell r="G132" t="str">
            <v>Growth</v>
          </cell>
          <cell r="H132">
            <v>0</v>
          </cell>
          <cell r="I132">
            <v>1523000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1523000</v>
          </cell>
          <cell r="T132" t="str">
            <v>Paul Brazier</v>
          </cell>
        </row>
        <row r="133">
          <cell r="A133" t="str">
            <v>ESS_1026</v>
          </cell>
          <cell r="B133" t="str">
            <v>Tamworth to Quirindi - secure easements for future second feeder</v>
          </cell>
          <cell r="C133" t="str">
            <v>Subtransmission O/H Lines</v>
          </cell>
          <cell r="D133" t="str">
            <v>Paul Hamill</v>
          </cell>
          <cell r="E133" t="str">
            <v>Committed Project</v>
          </cell>
          <cell r="F133" t="str">
            <v>CAPACITY</v>
          </cell>
          <cell r="G133" t="str">
            <v>Growth</v>
          </cell>
          <cell r="H133">
            <v>1590359.73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 t="str">
            <v>Paul Brazier</v>
          </cell>
        </row>
        <row r="134">
          <cell r="A134" t="str">
            <v>ESS_1027</v>
          </cell>
          <cell r="B134" t="str">
            <v>Terranora to QLD border - refurbish 110kV towers in line with Powerlink</v>
          </cell>
          <cell r="C134" t="str">
            <v>Subtransmission O/H Lines</v>
          </cell>
          <cell r="D134" t="str">
            <v>Paul Hamill</v>
          </cell>
          <cell r="E134" t="str">
            <v>Major Project - New (Optional)</v>
          </cell>
          <cell r="F134" t="str">
            <v>CAPACITY</v>
          </cell>
          <cell r="G134" t="str">
            <v>Refurbishment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4276464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4276464</v>
          </cell>
          <cell r="T134" t="str">
            <v>Paul Brazier</v>
          </cell>
        </row>
        <row r="135">
          <cell r="A135" t="str">
            <v>ESS_1028</v>
          </cell>
          <cell r="B135" t="str">
            <v>Googong to Tralee - construct dual 132kV feeder (operate at 11kV)</v>
          </cell>
          <cell r="C135" t="str">
            <v>Subtransmission O/H Lines</v>
          </cell>
          <cell r="D135" t="str">
            <v>Ben Bates</v>
          </cell>
          <cell r="E135" t="str">
            <v>Mandatory Program - Minimum Requirement</v>
          </cell>
          <cell r="F135" t="str">
            <v>RENEWAL</v>
          </cell>
          <cell r="G135" t="str">
            <v>Growth</v>
          </cell>
          <cell r="H135">
            <v>0</v>
          </cell>
          <cell r="I135">
            <v>0</v>
          </cell>
          <cell r="J135">
            <v>0</v>
          </cell>
          <cell r="K135">
            <v>2803810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2803810</v>
          </cell>
          <cell r="T135" t="str">
            <v>Paul Brazier</v>
          </cell>
        </row>
        <row r="136">
          <cell r="A136" t="str">
            <v>ESS_1029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A137" t="str">
            <v>ESS_1030</v>
          </cell>
          <cell r="B137" t="str">
            <v>Wellington to Narromine - convert 66kV to 132kV</v>
          </cell>
          <cell r="C137" t="str">
            <v>Subtransmission O/H Lines</v>
          </cell>
          <cell r="D137" t="str">
            <v>Brendan Brewer</v>
          </cell>
          <cell r="E137" t="str">
            <v>Mandatory Program - Minimum Requirement</v>
          </cell>
          <cell r="F137" t="str">
            <v>CAPACITY</v>
          </cell>
          <cell r="G137" t="str">
            <v>Growth</v>
          </cell>
          <cell r="H137">
            <v>3973272.47</v>
          </cell>
          <cell r="I137">
            <v>51719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51719</v>
          </cell>
          <cell r="T137" t="str">
            <v>Paul Brazier</v>
          </cell>
        </row>
        <row r="138">
          <cell r="A138" t="str">
            <v>ESS_1031</v>
          </cell>
          <cell r="B138" t="str">
            <v>Whitbread St  - augment 66/11kV substation</v>
          </cell>
          <cell r="C138" t="str">
            <v>Multiple AMPs</v>
          </cell>
          <cell r="D138" t="str">
            <v>Paul Hamill</v>
          </cell>
          <cell r="E138" t="str">
            <v>Mandatory Program - Minimum Requirement</v>
          </cell>
          <cell r="F138" t="str">
            <v>CAPACITY</v>
          </cell>
          <cell r="G138" t="str">
            <v>Growth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 t="str">
            <v>Paul Brazier</v>
          </cell>
        </row>
        <row r="139">
          <cell r="A139" t="str">
            <v>ESS_1032</v>
          </cell>
          <cell r="B139" t="str">
            <v>Yarrandale to Gilgandra - rebuild existing 66kV feeder</v>
          </cell>
          <cell r="C139" t="str">
            <v>Subtransmission Transformers</v>
          </cell>
          <cell r="D139" t="str">
            <v>Brendan Brewer</v>
          </cell>
          <cell r="E139" t="str">
            <v>Mandatory Program - Minimum Requirement</v>
          </cell>
          <cell r="F139" t="str">
            <v>CAPACITY</v>
          </cell>
          <cell r="G139" t="str">
            <v>Refurbishment</v>
          </cell>
          <cell r="H139">
            <v>0</v>
          </cell>
          <cell r="I139">
            <v>0</v>
          </cell>
          <cell r="J139">
            <v>539175</v>
          </cell>
          <cell r="K139">
            <v>2372527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2911702</v>
          </cell>
          <cell r="T139" t="str">
            <v>Paul Brazier</v>
          </cell>
        </row>
        <row r="140">
          <cell r="A140" t="str">
            <v>ESS_1033</v>
          </cell>
          <cell r="B140" t="str">
            <v>Monaltrie to Alstonville - secure easements for future needs (Lismore 132kV strategy)</v>
          </cell>
          <cell r="C140" t="str">
            <v>Subtransmission O/H Lines</v>
          </cell>
          <cell r="D140" t="str">
            <v>Paul Hamill</v>
          </cell>
          <cell r="E140" t="str">
            <v>Mandatory Program - Minimum Requirement</v>
          </cell>
          <cell r="F140" t="str">
            <v>RENEWAL</v>
          </cell>
          <cell r="G140" t="str">
            <v>Growth</v>
          </cell>
          <cell r="H140">
            <v>2029788</v>
          </cell>
          <cell r="I140">
            <v>425438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425438</v>
          </cell>
          <cell r="T140" t="str">
            <v>Paul Brazier</v>
          </cell>
        </row>
        <row r="141">
          <cell r="A141" t="str">
            <v>ESS_1034</v>
          </cell>
          <cell r="B141" t="str">
            <v>Dubbo Wheelers Lane to Phillip St - reconductor two 66kV feeders</v>
          </cell>
          <cell r="C141" t="str">
            <v>Subtransmission O/H Lines</v>
          </cell>
          <cell r="D141" t="str">
            <v>Brendan Brewer</v>
          </cell>
          <cell r="E141" t="str">
            <v>Mandatory Program - Minimum Requirement</v>
          </cell>
          <cell r="F141" t="str">
            <v>CAPACITY</v>
          </cell>
          <cell r="G141" t="str">
            <v>Growth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 t="str">
            <v>Paul Brazier</v>
          </cell>
        </row>
        <row r="142">
          <cell r="A142" t="str">
            <v>ESS_1035</v>
          </cell>
          <cell r="B142" t="str">
            <v>Yarrandale to Gilgandra - new 66kV feeder</v>
          </cell>
          <cell r="C142" t="str">
            <v>Subtransmission O/H Lines</v>
          </cell>
          <cell r="D142" t="str">
            <v>Brendan Brewer</v>
          </cell>
          <cell r="E142" t="str">
            <v>Mandatory Program - Minimum Requirement</v>
          </cell>
          <cell r="F142" t="str">
            <v>CAPACITY</v>
          </cell>
          <cell r="G142" t="str">
            <v>Growth</v>
          </cell>
          <cell r="H142">
            <v>691249.19000000006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 t="str">
            <v>Paul Brazier</v>
          </cell>
        </row>
        <row r="143">
          <cell r="A143" t="str">
            <v>ESS_1036</v>
          </cell>
          <cell r="B143" t="str">
            <v>Woodlawn - rebuild 66/11kV substation</v>
          </cell>
          <cell r="C143" t="str">
            <v>Subtransmission O/H Lines</v>
          </cell>
          <cell r="D143" t="str">
            <v>Richard Kraege</v>
          </cell>
          <cell r="E143" t="str">
            <v>Committed Project</v>
          </cell>
          <cell r="F143" t="str">
            <v>CAPACITY</v>
          </cell>
          <cell r="G143" t="str">
            <v>Growth</v>
          </cell>
          <cell r="H143">
            <v>5507805.0300000003</v>
          </cell>
          <cell r="I143">
            <v>1201169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1201169</v>
          </cell>
          <cell r="T143" t="str">
            <v>Paul Brazier</v>
          </cell>
        </row>
        <row r="144">
          <cell r="A144" t="str">
            <v>ESS_1037</v>
          </cell>
          <cell r="B144" t="str">
            <v>Albury Nth - acquire site for future zone substation</v>
          </cell>
          <cell r="C144" t="str">
            <v>Subtransmission Equipment</v>
          </cell>
          <cell r="D144" t="str">
            <v>Marcus Ludriks</v>
          </cell>
          <cell r="E144" t="str">
            <v>Committed Project</v>
          </cell>
          <cell r="F144" t="str">
            <v>CAPACITY</v>
          </cell>
          <cell r="G144" t="str">
            <v>Growth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 t="str">
            <v>Paul Brazier</v>
          </cell>
        </row>
        <row r="145">
          <cell r="A145" t="str">
            <v>ESS_1038</v>
          </cell>
          <cell r="B145" t="str">
            <v>Wagga to Temora - rebuild Wagga to Junee 66kV feeder to 132kV and new Junee to Temora 132kV feeder</v>
          </cell>
          <cell r="C145" t="str">
            <v>Subtransmission Equipment</v>
          </cell>
          <cell r="D145" t="str">
            <v>Richard Kraege</v>
          </cell>
          <cell r="E145" t="str">
            <v>Committed Project</v>
          </cell>
          <cell r="F145" t="str">
            <v>NETCONN</v>
          </cell>
          <cell r="G145" t="str">
            <v>Growth</v>
          </cell>
          <cell r="H145">
            <v>6261701.7699999996</v>
          </cell>
          <cell r="I145">
            <v>3960693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3960693</v>
          </cell>
          <cell r="T145" t="str">
            <v>Paul Brazier</v>
          </cell>
        </row>
        <row r="146">
          <cell r="A146" t="str">
            <v>ESS_1039</v>
          </cell>
          <cell r="B146" t="str">
            <v>Wagga Copland St to Kooringal #1 &amp; #2 feeder works</v>
          </cell>
          <cell r="C146" t="str">
            <v>Multiple AMPs</v>
          </cell>
          <cell r="D146" t="str">
            <v>Ben Bates</v>
          </cell>
          <cell r="E146" t="str">
            <v>Committed Project</v>
          </cell>
          <cell r="F146" t="str">
            <v>CAPACITY</v>
          </cell>
          <cell r="G146" t="str">
            <v>Growth</v>
          </cell>
          <cell r="H146">
            <v>101770.88</v>
          </cell>
          <cell r="I146">
            <v>649199</v>
          </cell>
          <cell r="J146">
            <v>649199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1298398</v>
          </cell>
          <cell r="T146" t="str">
            <v>Paul Brazier</v>
          </cell>
        </row>
        <row r="147">
          <cell r="A147" t="str">
            <v>ESS_1040</v>
          </cell>
          <cell r="B147" t="str">
            <v>Wagga Copeland St - TransGrid 132/66kV sub - relocate 66kV feeders</v>
          </cell>
          <cell r="C147" t="str">
            <v>Subtransmission O/H Lines</v>
          </cell>
          <cell r="D147" t="str">
            <v>Ben Bates</v>
          </cell>
          <cell r="E147" t="str">
            <v>Committed Project</v>
          </cell>
          <cell r="F147" t="str">
            <v>CAPACITY</v>
          </cell>
          <cell r="G147" t="str">
            <v>Growth</v>
          </cell>
          <cell r="H147">
            <v>0</v>
          </cell>
          <cell r="I147">
            <v>0</v>
          </cell>
          <cell r="J147">
            <v>0</v>
          </cell>
          <cell r="K147">
            <v>2156700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2156700</v>
          </cell>
          <cell r="T147" t="str">
            <v>Paul Brazier</v>
          </cell>
        </row>
        <row r="148">
          <cell r="A148" t="str">
            <v>ESS_2001</v>
          </cell>
          <cell r="B148" t="str">
            <v>Wagga 66kV network - reconductor various small section of conductors</v>
          </cell>
          <cell r="C148" t="str">
            <v>Subtransmission O/H Lines</v>
          </cell>
          <cell r="D148" t="str">
            <v>Ben Bates</v>
          </cell>
          <cell r="E148" t="str">
            <v>Mandatory Program - Minimum Requirement</v>
          </cell>
          <cell r="F148" t="str">
            <v>CAPACITY</v>
          </cell>
          <cell r="G148" t="str">
            <v>Growth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107838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107838</v>
          </cell>
          <cell r="T148" t="str">
            <v>Paul Brazier</v>
          </cell>
        </row>
        <row r="149">
          <cell r="A149" t="str">
            <v>ESS_2002</v>
          </cell>
          <cell r="B149" t="str">
            <v>Williamsdale TG to Googong Town ZS - Refurbish and Connect 132 kV Line</v>
          </cell>
          <cell r="C149" t="str">
            <v>Subtransmission O/H Lines</v>
          </cell>
          <cell r="D149" t="str">
            <v>Ben Bates</v>
          </cell>
          <cell r="E149" t="str">
            <v>Mandatory Program - Minimum Requirement</v>
          </cell>
          <cell r="F149" t="str">
            <v>CAPACITY</v>
          </cell>
          <cell r="G149" t="str">
            <v>Growth</v>
          </cell>
          <cell r="H149">
            <v>0</v>
          </cell>
          <cell r="I149">
            <v>0</v>
          </cell>
          <cell r="J149">
            <v>0</v>
          </cell>
          <cell r="K149">
            <v>3235163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3235163</v>
          </cell>
          <cell r="T149" t="str">
            <v>Paul Brazier</v>
          </cell>
        </row>
        <row r="150">
          <cell r="A150" t="str">
            <v>ESS_2003</v>
          </cell>
          <cell r="B150" t="str">
            <v>Williamsdale Acquire Route (1km)</v>
          </cell>
          <cell r="C150" t="str">
            <v>Subtransmission O/H Lines</v>
          </cell>
          <cell r="D150" t="str">
            <v>Ben Bates</v>
          </cell>
          <cell r="E150" t="str">
            <v>Mandatory Program - Minimum Requirement</v>
          </cell>
          <cell r="F150" t="str">
            <v>NETCONN</v>
          </cell>
          <cell r="G150" t="str">
            <v>Growth</v>
          </cell>
          <cell r="H150">
            <v>0</v>
          </cell>
          <cell r="I150">
            <v>0</v>
          </cell>
          <cell r="J150">
            <v>215670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215670</v>
          </cell>
          <cell r="T150" t="str">
            <v>Paul Brazier</v>
          </cell>
        </row>
        <row r="151">
          <cell r="A151" t="str">
            <v>ESS_2004</v>
          </cell>
          <cell r="B151" t="str">
            <v>Queanbeyan TG to Googong Town ZS Refurbish Line 975</v>
          </cell>
          <cell r="C151" t="str">
            <v>Subtransmission O/H Lines</v>
          </cell>
          <cell r="D151" t="str">
            <v>Ben Bates</v>
          </cell>
          <cell r="E151" t="str">
            <v>Mandatory Program - Minimum Requirement</v>
          </cell>
          <cell r="F151" t="str">
            <v>NETCONN</v>
          </cell>
          <cell r="G151" t="str">
            <v>Refurbishment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970594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970594</v>
          </cell>
          <cell r="T151" t="str">
            <v>Paul Brazier</v>
          </cell>
        </row>
        <row r="152">
          <cell r="A152" t="str">
            <v>ESS_2005</v>
          </cell>
          <cell r="B152" t="str">
            <v>Major Project Carry Over</v>
          </cell>
          <cell r="C152" t="str">
            <v>Subtransmission O/H Lines</v>
          </cell>
          <cell r="D152" t="str">
            <v>Paul Hamill</v>
          </cell>
          <cell r="E152" t="str">
            <v>Mandatory Program - Minimum Requirement</v>
          </cell>
          <cell r="F152" t="str">
            <v>RENEWAL</v>
          </cell>
          <cell r="G152" t="str">
            <v>Growth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970594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970594</v>
          </cell>
          <cell r="T152" t="str">
            <v>Paul Brazier</v>
          </cell>
        </row>
        <row r="153">
          <cell r="A153" t="str">
            <v>ESS_2006_S</v>
          </cell>
          <cell r="B153" t="str">
            <v>Zone Substation Capacitors Bank Replacement</v>
          </cell>
          <cell r="C153" t="str">
            <v>Subtransmission Equipment</v>
          </cell>
          <cell r="D153" t="str">
            <v>Warren Purcell</v>
          </cell>
          <cell r="E153" t="str">
            <v>Mandatory Program - Minimum Requirement</v>
          </cell>
          <cell r="F153" t="str">
            <v>RENEWAL</v>
          </cell>
          <cell r="G153" t="str">
            <v>Refurbishment</v>
          </cell>
          <cell r="H153">
            <v>120000</v>
          </cell>
          <cell r="I153">
            <v>533821</v>
          </cell>
          <cell r="J153">
            <v>531842</v>
          </cell>
          <cell r="K153">
            <v>529911</v>
          </cell>
          <cell r="L153">
            <v>528027</v>
          </cell>
          <cell r="M153">
            <v>448720</v>
          </cell>
          <cell r="N153">
            <v>448720</v>
          </cell>
          <cell r="O153">
            <v>448720</v>
          </cell>
          <cell r="P153">
            <v>448720</v>
          </cell>
          <cell r="Q153">
            <v>448720</v>
          </cell>
          <cell r="R153">
            <v>448720</v>
          </cell>
          <cell r="S153">
            <v>4815921</v>
          </cell>
          <cell r="T153" t="str">
            <v>Brian Glawson</v>
          </cell>
        </row>
        <row r="154">
          <cell r="A154" t="str">
            <v>ESS_2007_S</v>
          </cell>
          <cell r="B154" t="str">
            <v>Data Network Asset Replacement</v>
          </cell>
          <cell r="C154" t="str">
            <v>Telecommunication Equipment</v>
          </cell>
          <cell r="D154" t="str">
            <v>Dave Morton</v>
          </cell>
          <cell r="E154" t="str">
            <v>Mandatory Program - Minimum Requirement</v>
          </cell>
          <cell r="F154" t="str">
            <v>RENEWAL</v>
          </cell>
          <cell r="G154" t="str">
            <v>Refurbishment</v>
          </cell>
          <cell r="H154">
            <v>60000</v>
          </cell>
          <cell r="I154">
            <v>42056.655220852095</v>
          </cell>
          <cell r="J154">
            <v>1759608.7800311756</v>
          </cell>
          <cell r="K154">
            <v>42058.42863364565</v>
          </cell>
          <cell r="L154">
            <v>42057.112923514112</v>
          </cell>
          <cell r="M154">
            <v>40000</v>
          </cell>
          <cell r="N154">
            <v>40000</v>
          </cell>
          <cell r="O154">
            <v>1800000</v>
          </cell>
          <cell r="P154">
            <v>40000</v>
          </cell>
          <cell r="Q154">
            <v>40000</v>
          </cell>
          <cell r="R154">
            <v>40000</v>
          </cell>
          <cell r="S154">
            <v>3885780.9768091873</v>
          </cell>
          <cell r="T154" t="str">
            <v>Steve Gough</v>
          </cell>
        </row>
        <row r="155">
          <cell r="A155" t="str">
            <v>ESS_2008</v>
          </cell>
          <cell r="B155" t="str">
            <v>Queanbeyan South - 11 kV transformer cable upgrade</v>
          </cell>
          <cell r="C155" t="str">
            <v>Multiple AMPs</v>
          </cell>
          <cell r="D155" t="str">
            <v>Ben Bates</v>
          </cell>
          <cell r="E155" t="str">
            <v>Mandatory Program - Minimum Requirement</v>
          </cell>
          <cell r="F155" t="str">
            <v>CAPACITY</v>
          </cell>
          <cell r="G155" t="str">
            <v>Growth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 t="str">
            <v>Paul Brazier</v>
          </cell>
        </row>
        <row r="156">
          <cell r="A156" t="str">
            <v>ESS_2009_S</v>
          </cell>
          <cell r="B156" t="str">
            <v>Utility Blackspot Plan</v>
          </cell>
          <cell r="C156" t="str">
            <v>Distribution O/H lines</v>
          </cell>
          <cell r="D156" t="str">
            <v>Ian Fitzpatrick</v>
          </cell>
          <cell r="E156" t="str">
            <v>Mandatory Program - Minimum Requirement</v>
          </cell>
          <cell r="F156" t="str">
            <v>RENEWAL</v>
          </cell>
          <cell r="G156" t="str">
            <v>Refurbishment</v>
          </cell>
          <cell r="H156">
            <v>1617636</v>
          </cell>
          <cell r="I156">
            <v>1617563.6623404652</v>
          </cell>
          <cell r="J156">
            <v>1617524.673885271</v>
          </cell>
          <cell r="K156">
            <v>1617631.8705248309</v>
          </cell>
          <cell r="L156">
            <v>1617581.2662890039</v>
          </cell>
          <cell r="M156">
            <v>1617636</v>
          </cell>
          <cell r="N156">
            <v>1617636</v>
          </cell>
          <cell r="O156">
            <v>1617636</v>
          </cell>
          <cell r="P156">
            <v>1617636</v>
          </cell>
          <cell r="Q156">
            <v>1617636</v>
          </cell>
          <cell r="R156">
            <v>1617636</v>
          </cell>
          <cell r="S156">
            <v>16176117.473039571</v>
          </cell>
          <cell r="T156">
            <v>0</v>
          </cell>
        </row>
        <row r="157">
          <cell r="A157" t="str">
            <v>ESS_2010</v>
          </cell>
          <cell r="B157" t="str">
            <v>Hillston ZS - Dynamic Compensation</v>
          </cell>
          <cell r="C157" t="str">
            <v>Subtransmission Equipment</v>
          </cell>
          <cell r="D157" t="str">
            <v>Richard Kraege</v>
          </cell>
          <cell r="E157" t="str">
            <v>Mandatory Program - Minimum Requirement</v>
          </cell>
          <cell r="F157" t="str">
            <v>CAPACITY</v>
          </cell>
          <cell r="G157" t="str">
            <v>Growth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1078350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1078350</v>
          </cell>
          <cell r="T157" t="str">
            <v>Paul Brazier</v>
          </cell>
        </row>
        <row r="158">
          <cell r="A158" t="str">
            <v>ESS_2011</v>
          </cell>
          <cell r="B158" t="str">
            <v>Ulan 66kV sw stn works for connection of additional load</v>
          </cell>
          <cell r="C158" t="str">
            <v>Subtransmission Equipment</v>
          </cell>
          <cell r="D158" t="str">
            <v>Brendan Brewer</v>
          </cell>
          <cell r="E158" t="str">
            <v>Mandatory Program - Minimum Requirement</v>
          </cell>
          <cell r="F158" t="str">
            <v>CAPACITY</v>
          </cell>
          <cell r="G158" t="str">
            <v>Growth</v>
          </cell>
          <cell r="H158">
            <v>0</v>
          </cell>
          <cell r="I158">
            <v>975000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975000</v>
          </cell>
          <cell r="T158" t="str">
            <v>Paul Brazier</v>
          </cell>
        </row>
        <row r="159">
          <cell r="A159" t="str">
            <v>ESS_2012</v>
          </cell>
          <cell r="B159" t="str">
            <v>Reactive power compensation</v>
          </cell>
          <cell r="C159" t="str">
            <v>Subtransmission Equipment</v>
          </cell>
          <cell r="D159" t="str">
            <v>Brendan Brewer</v>
          </cell>
          <cell r="E159" t="str">
            <v>Mandatory Program - Minimum Requirement</v>
          </cell>
          <cell r="F159" t="str">
            <v>CAPACITY</v>
          </cell>
          <cell r="G159" t="str">
            <v>Growth</v>
          </cell>
          <cell r="H159">
            <v>439230.67</v>
          </cell>
          <cell r="I159">
            <v>1043000</v>
          </cell>
          <cell r="J159">
            <v>660000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1703000</v>
          </cell>
          <cell r="T159" t="str">
            <v>Paul Brazier</v>
          </cell>
        </row>
        <row r="160">
          <cell r="A160" t="str">
            <v>ESS_2013</v>
          </cell>
          <cell r="B160" t="str">
            <v>Casino to Casino North - acquire route new 66kV feeder</v>
          </cell>
          <cell r="C160" t="str">
            <v>Subtransmission Equipment</v>
          </cell>
          <cell r="D160" t="str">
            <v>Paul Hamill</v>
          </cell>
          <cell r="E160" t="str">
            <v>Mandatory Program - Minimum Requirement</v>
          </cell>
          <cell r="F160" t="str">
            <v>CAPACITY</v>
          </cell>
          <cell r="G160" t="str">
            <v>Growth</v>
          </cell>
          <cell r="H160">
            <v>395104.76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 t="str">
            <v>Paul Brazier</v>
          </cell>
        </row>
        <row r="161">
          <cell r="A161" t="str">
            <v>ESS_2014</v>
          </cell>
          <cell r="B161" t="str">
            <v>Coffs Harbour South - refurbish 66/11kV substation</v>
          </cell>
          <cell r="C161" t="str">
            <v>Subtransmission O/H Lines</v>
          </cell>
          <cell r="D161" t="str">
            <v>Paul Hamill</v>
          </cell>
          <cell r="E161" t="str">
            <v>Mandatory Program - Minimum Requirement</v>
          </cell>
          <cell r="F161" t="str">
            <v>NETCONN</v>
          </cell>
          <cell r="G161" t="str">
            <v>Refurbishment</v>
          </cell>
          <cell r="H161">
            <v>852996.77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 t="str">
            <v>Paul Brazier</v>
          </cell>
        </row>
        <row r="162">
          <cell r="A162" t="str">
            <v>ESS_2015</v>
          </cell>
          <cell r="B162" t="str">
            <v>Cudgen to Casuarina - acquire sub site and easements for 33kV network (Future sub and ring network)</v>
          </cell>
          <cell r="C162" t="str">
            <v>Subtransmission Equipment</v>
          </cell>
          <cell r="D162" t="str">
            <v>Alexie Watson</v>
          </cell>
          <cell r="E162" t="str">
            <v>Mandatory Program - Minimum Requirement</v>
          </cell>
          <cell r="F162" t="str">
            <v>RENEWAL</v>
          </cell>
          <cell r="G162" t="str">
            <v>Growth</v>
          </cell>
          <cell r="H162">
            <v>562411.81999999995</v>
          </cell>
          <cell r="I162">
            <v>448226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448226</v>
          </cell>
          <cell r="T162" t="str">
            <v>Paul Brazier</v>
          </cell>
        </row>
        <row r="163">
          <cell r="A163" t="str">
            <v>ESS_2016</v>
          </cell>
          <cell r="B163" t="str">
            <v>Hallidays Point 66/11kV substation - construct 66kV &amp; 11kV feeders (132kV strategy)</v>
          </cell>
          <cell r="C163" t="str">
            <v>Subtransmission O/H Lines</v>
          </cell>
          <cell r="D163" t="str">
            <v>Paul Hamill</v>
          </cell>
          <cell r="E163" t="str">
            <v>Mandatory Program - Minimum Requirement</v>
          </cell>
          <cell r="F163" t="str">
            <v>NETCONN</v>
          </cell>
          <cell r="G163" t="str">
            <v>Growth</v>
          </cell>
          <cell r="H163">
            <v>1951452.97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 t="str">
            <v>Paul Brazier</v>
          </cell>
        </row>
        <row r="164">
          <cell r="A164" t="str">
            <v>ESS_2017</v>
          </cell>
          <cell r="B164" t="str">
            <v>Beryl to Dunedoo - new 66kV feeder</v>
          </cell>
          <cell r="C164" t="str">
            <v>Subtransmission O/H Lines</v>
          </cell>
          <cell r="D164" t="str">
            <v>Brendan Brewer</v>
          </cell>
          <cell r="E164" t="str">
            <v>Mandatory Program - Minimum Requirement</v>
          </cell>
          <cell r="F164" t="str">
            <v>NETCONN</v>
          </cell>
          <cell r="G164" t="str">
            <v>Growth</v>
          </cell>
          <cell r="H164">
            <v>4757519.3600000003</v>
          </cell>
          <cell r="I164">
            <v>270093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270093</v>
          </cell>
          <cell r="T164" t="str">
            <v>Paul Brazier</v>
          </cell>
        </row>
        <row r="165">
          <cell r="A165" t="str">
            <v>ESS_2018</v>
          </cell>
          <cell r="B165" t="str">
            <v>Gulgong West - establish new 66/22kV substation</v>
          </cell>
          <cell r="C165" t="str">
            <v>Multiple AMPs</v>
          </cell>
          <cell r="D165" t="str">
            <v>Brendan Brewer</v>
          </cell>
          <cell r="E165" t="str">
            <v>Mandatory Program - Minimum Requirement</v>
          </cell>
          <cell r="F165" t="str">
            <v>CAPACITY</v>
          </cell>
          <cell r="G165" t="str">
            <v>Growth</v>
          </cell>
          <cell r="H165">
            <v>100000</v>
          </cell>
          <cell r="I165">
            <v>3999131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3999131</v>
          </cell>
          <cell r="T165" t="str">
            <v>Paul Brazier</v>
          </cell>
        </row>
        <row r="166">
          <cell r="A166" t="str">
            <v>ESS_2019</v>
          </cell>
          <cell r="B166" t="str">
            <v>Borthwick St / Wynne St - relocate Wynne St 66/22kV assets to Borthwick St</v>
          </cell>
          <cell r="C166" t="str">
            <v>Multiple AMPs</v>
          </cell>
          <cell r="D166" t="str">
            <v>Paul Hamill</v>
          </cell>
          <cell r="E166" t="str">
            <v>Mandatory Program - Minimum Requirement</v>
          </cell>
          <cell r="F166" t="str">
            <v>NETCONN</v>
          </cell>
          <cell r="G166" t="str">
            <v>Growth</v>
          </cell>
          <cell r="H166">
            <v>440213.11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 t="str">
            <v>Paul Brazier</v>
          </cell>
        </row>
        <row r="167">
          <cell r="A167" t="str">
            <v>ESS_2020</v>
          </cell>
          <cell r="B167" t="str">
            <v>Maher St - new 66kV feeder</v>
          </cell>
          <cell r="C167" t="str">
            <v>Subtransmission Equipment</v>
          </cell>
          <cell r="D167" t="str">
            <v>Ben Bates</v>
          </cell>
          <cell r="E167" t="str">
            <v>Mandatory Program - Minimum Requirement</v>
          </cell>
          <cell r="F167" t="str">
            <v>CAPACITY</v>
          </cell>
          <cell r="G167" t="str">
            <v>Growth</v>
          </cell>
          <cell r="H167">
            <v>452720.8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 t="str">
            <v>Paul Brazier</v>
          </cell>
        </row>
        <row r="168">
          <cell r="A168" t="str">
            <v>ESS_2021</v>
          </cell>
          <cell r="B168" t="str">
            <v>Cooma to Bega - convert 66kV feeder to dual 132/66kV</v>
          </cell>
          <cell r="C168" t="str">
            <v>Subtransmission O/H Lines</v>
          </cell>
          <cell r="D168" t="str">
            <v>Ben Bates</v>
          </cell>
          <cell r="E168" t="str">
            <v>Mandatory Program - Minimum Requirement</v>
          </cell>
          <cell r="F168" t="str">
            <v>CAPACITY</v>
          </cell>
          <cell r="G168" t="str">
            <v>Growth</v>
          </cell>
          <cell r="H168">
            <v>6102969.879999999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 t="str">
            <v>Paul Brazier</v>
          </cell>
        </row>
        <row r="169">
          <cell r="A169" t="str">
            <v>ESS_2022</v>
          </cell>
          <cell r="B169" t="str">
            <v>Evans Lane to Batemans Bay - augment 132kV feeder</v>
          </cell>
          <cell r="C169" t="str">
            <v>Subtransmission O/H Lines</v>
          </cell>
          <cell r="D169" t="str">
            <v>Ben Bates</v>
          </cell>
          <cell r="E169" t="str">
            <v>Mandatory Program - Minimum Requirement</v>
          </cell>
          <cell r="F169" t="str">
            <v>CAPACITY</v>
          </cell>
          <cell r="G169" t="str">
            <v>Growth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 t="str">
            <v>Paul Brazier</v>
          </cell>
        </row>
        <row r="170">
          <cell r="A170" t="str">
            <v>ESS_2023</v>
          </cell>
          <cell r="B170" t="str">
            <v>Orange Ring 66kV augmentation</v>
          </cell>
          <cell r="C170" t="str">
            <v>Subtransmission O/H Lines</v>
          </cell>
          <cell r="D170" t="str">
            <v>Brendan Brewer</v>
          </cell>
          <cell r="E170" t="str">
            <v>Mandatory Program - Minimum Requirement</v>
          </cell>
          <cell r="F170" t="str">
            <v>CAPACITY</v>
          </cell>
          <cell r="G170" t="str">
            <v>Growth</v>
          </cell>
          <cell r="H170">
            <v>0</v>
          </cell>
          <cell r="I170">
            <v>2156777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2156777</v>
          </cell>
          <cell r="T170" t="str">
            <v>Paul Brazier</v>
          </cell>
        </row>
        <row r="171">
          <cell r="A171" t="str">
            <v>ESS_2024</v>
          </cell>
          <cell r="B171" t="str">
            <v>Bathurst Russell St - rebuild 66/11kV substation</v>
          </cell>
          <cell r="C171" t="str">
            <v>Subtransmission O/H Lines</v>
          </cell>
          <cell r="D171" t="str">
            <v>Brendan Brewer</v>
          </cell>
          <cell r="E171" t="str">
            <v>Mandatory Program - Minimum Requirement</v>
          </cell>
          <cell r="F171" t="str">
            <v>CAPACITY</v>
          </cell>
          <cell r="G171" t="str">
            <v>Growth</v>
          </cell>
          <cell r="H171">
            <v>347356.29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 t="str">
            <v>Paul Brazier</v>
          </cell>
        </row>
        <row r="172">
          <cell r="A172" t="str">
            <v>ESS_2025</v>
          </cell>
          <cell r="B172" t="str">
            <v>Googong Town to Tralee - acquire route new dual 132kV feeder</v>
          </cell>
          <cell r="C172" t="str">
            <v>Subtransmission Equipment</v>
          </cell>
          <cell r="D172" t="str">
            <v>Ben Bates</v>
          </cell>
          <cell r="E172" t="str">
            <v>Mandatory Program - Minimum Requirement</v>
          </cell>
          <cell r="F172" t="str">
            <v>CAPACITY</v>
          </cell>
          <cell r="G172" t="str">
            <v>Growth</v>
          </cell>
          <cell r="H172">
            <v>449013.41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 t="str">
            <v>Paul Brazier</v>
          </cell>
        </row>
        <row r="173">
          <cell r="A173" t="str">
            <v>ESS_2026</v>
          </cell>
          <cell r="B173" t="str">
            <v>Leeton ZS Upgrade</v>
          </cell>
          <cell r="C173" t="str">
            <v>Subtransmission O/H Lines</v>
          </cell>
          <cell r="D173" t="str">
            <v>Ben Bates</v>
          </cell>
          <cell r="E173" t="str">
            <v>Mandatory Program - Minimum Requirement</v>
          </cell>
          <cell r="F173" t="str">
            <v>NETCONN</v>
          </cell>
          <cell r="G173" t="str">
            <v>Refurbishment</v>
          </cell>
          <cell r="H173">
            <v>2070982</v>
          </cell>
          <cell r="I173">
            <v>530179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530179</v>
          </cell>
          <cell r="T173" t="str">
            <v>Paul Brazier</v>
          </cell>
        </row>
        <row r="174">
          <cell r="A174" t="str">
            <v>ESS_2027</v>
          </cell>
          <cell r="B174" t="str">
            <v>Coffs Harbour North to Coffs Harbour South - new 66kV feeder</v>
          </cell>
          <cell r="C174" t="str">
            <v>Subtransmission Equipment</v>
          </cell>
          <cell r="D174" t="str">
            <v>Paul Hamill</v>
          </cell>
          <cell r="E174" t="str">
            <v>Mandatory Program - Minimum Requirement</v>
          </cell>
          <cell r="F174" t="str">
            <v>RENEWAL</v>
          </cell>
          <cell r="G174" t="str">
            <v>Growth</v>
          </cell>
          <cell r="H174">
            <v>2070982</v>
          </cell>
          <cell r="I174">
            <v>530179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530179</v>
          </cell>
          <cell r="T174" t="str">
            <v>Paul Brazier</v>
          </cell>
        </row>
        <row r="175">
          <cell r="A175" t="str">
            <v>ESS_2028</v>
          </cell>
          <cell r="B175" t="str">
            <v>Rectification of low clearance infringements on subtransmission feeders</v>
          </cell>
          <cell r="C175" t="str">
            <v>Subtransmission O/H Lines</v>
          </cell>
          <cell r="D175" t="str">
            <v>Paul Hamill</v>
          </cell>
          <cell r="E175" t="str">
            <v>Mandatory Program - Minimum Requirement</v>
          </cell>
          <cell r="F175" t="str">
            <v>RENEWAL</v>
          </cell>
          <cell r="G175" t="str">
            <v>Refurbishment</v>
          </cell>
          <cell r="H175">
            <v>3527083.6180444201</v>
          </cell>
          <cell r="I175">
            <v>3527084</v>
          </cell>
          <cell r="J175">
            <v>5379126</v>
          </cell>
          <cell r="K175">
            <v>5379126</v>
          </cell>
          <cell r="L175">
            <v>5443230</v>
          </cell>
          <cell r="M175">
            <v>5900000</v>
          </cell>
          <cell r="N175">
            <v>3000000</v>
          </cell>
          <cell r="O175">
            <v>3000000</v>
          </cell>
          <cell r="P175">
            <v>3000000</v>
          </cell>
          <cell r="Q175">
            <v>3000000</v>
          </cell>
          <cell r="R175">
            <v>3000000</v>
          </cell>
          <cell r="S175">
            <v>40628566</v>
          </cell>
          <cell r="T175" t="str">
            <v>Brian Glawson</v>
          </cell>
        </row>
        <row r="176">
          <cell r="A176" t="str">
            <v>ESS_2029</v>
          </cell>
          <cell r="B176" t="str">
            <v xml:space="preserve">Pole top refurbishment of Taree to Forster 66kV feeders </v>
          </cell>
          <cell r="C176" t="str">
            <v>Subtransmission O/H Lines</v>
          </cell>
          <cell r="D176" t="str">
            <v>Peter Wilson</v>
          </cell>
          <cell r="E176" t="str">
            <v>Mandatory Program - Minimum Requirement</v>
          </cell>
          <cell r="F176" t="str">
            <v>RENEWAL</v>
          </cell>
          <cell r="G176" t="str">
            <v>Refurbishment</v>
          </cell>
          <cell r="H176">
            <v>0</v>
          </cell>
          <cell r="I176">
            <v>0</v>
          </cell>
          <cell r="J176">
            <v>2157007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2157007</v>
          </cell>
          <cell r="T176" t="str">
            <v>Brian Glawson</v>
          </cell>
        </row>
        <row r="177">
          <cell r="A177" t="str">
            <v>ESS_3000_S</v>
          </cell>
          <cell r="B177" t="str">
            <v>Ancillary radio Asset Replacement</v>
          </cell>
          <cell r="C177" t="str">
            <v>Telecommunication Equipment</v>
          </cell>
          <cell r="D177" t="str">
            <v>Dave Morton</v>
          </cell>
          <cell r="E177" t="str">
            <v>Strategic Program - Short Term Need</v>
          </cell>
          <cell r="F177" t="str">
            <v>RENEWAL</v>
          </cell>
          <cell r="G177" t="str">
            <v>Refurbishment</v>
          </cell>
          <cell r="H177">
            <v>833338.19</v>
          </cell>
          <cell r="I177">
            <v>927403.16640853346</v>
          </cell>
          <cell r="J177">
            <v>927380.81302755524</v>
          </cell>
          <cell r="K177">
            <v>927442.2724342366</v>
          </cell>
          <cell r="L177">
            <v>927413.2593390292</v>
          </cell>
          <cell r="M177">
            <v>950000</v>
          </cell>
          <cell r="N177">
            <v>950000</v>
          </cell>
          <cell r="O177">
            <v>950000</v>
          </cell>
          <cell r="P177">
            <v>950000</v>
          </cell>
          <cell r="Q177">
            <v>950000</v>
          </cell>
          <cell r="R177">
            <v>950000</v>
          </cell>
          <cell r="S177">
            <v>9409639.5112093538</v>
          </cell>
          <cell r="T177">
            <v>0</v>
          </cell>
        </row>
        <row r="178">
          <cell r="A178" t="str">
            <v>ESS_3001_S</v>
          </cell>
          <cell r="B178" t="str">
            <v>Two Way Radio Base Replacement</v>
          </cell>
          <cell r="C178" t="str">
            <v>Telecommunication Equipment</v>
          </cell>
          <cell r="D178" t="str">
            <v>Dave Morton</v>
          </cell>
          <cell r="E178" t="str">
            <v>Strategic Program - Short Term Need</v>
          </cell>
          <cell r="F178" t="str">
            <v>RENEWAL</v>
          </cell>
          <cell r="G178" t="str">
            <v>Refurbishment</v>
          </cell>
          <cell r="H178">
            <v>1150000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A179" t="str">
            <v>ESS_3002_S</v>
          </cell>
          <cell r="B179" t="str">
            <v>Mobile Two Way Radio Replacement</v>
          </cell>
          <cell r="C179" t="str">
            <v>Telecommunication Equipment</v>
          </cell>
          <cell r="D179" t="str">
            <v>Dave Morton</v>
          </cell>
          <cell r="E179" t="str">
            <v>Strategic Program - Short Term Need</v>
          </cell>
          <cell r="F179" t="str">
            <v>RENEWAL</v>
          </cell>
          <cell r="G179" t="str">
            <v>Refurbishment</v>
          </cell>
          <cell r="H179">
            <v>422275</v>
          </cell>
          <cell r="I179">
            <v>519814.41897115589</v>
          </cell>
          <cell r="J179">
            <v>519814.41897115589</v>
          </cell>
          <cell r="K179">
            <v>519814.41897115589</v>
          </cell>
          <cell r="L179">
            <v>519814.41897115589</v>
          </cell>
          <cell r="M179">
            <v>520000</v>
          </cell>
          <cell r="N179">
            <v>520000</v>
          </cell>
          <cell r="O179">
            <v>520000</v>
          </cell>
          <cell r="P179">
            <v>520000</v>
          </cell>
          <cell r="Q179">
            <v>520000</v>
          </cell>
          <cell r="R179">
            <v>520000</v>
          </cell>
          <cell r="S179">
            <v>5199257.6758846231</v>
          </cell>
          <cell r="T179">
            <v>0</v>
          </cell>
        </row>
        <row r="180">
          <cell r="A180" t="str">
            <v>ESS_4000</v>
          </cell>
          <cell r="B180" t="str">
            <v>TG Parkes to Parkes zone - new 66kV feeder and substation work</v>
          </cell>
          <cell r="C180" t="str">
            <v>Network U/G Systems</v>
          </cell>
          <cell r="D180" t="str">
            <v>Brendan Brewer</v>
          </cell>
          <cell r="E180" t="str">
            <v>Mandatory Program - Minimum Requirement</v>
          </cell>
          <cell r="F180" t="str">
            <v>CAPACITY</v>
          </cell>
          <cell r="G180" t="str">
            <v>Growth</v>
          </cell>
          <cell r="H180">
            <v>1048380.5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 t="str">
            <v>Paul Brazier</v>
          </cell>
        </row>
        <row r="181">
          <cell r="A181" t="str">
            <v>ESS_4001</v>
          </cell>
          <cell r="B181" t="str">
            <v>Gunnedah to Narrabri Tee via Boggabri - refurbish 66kV feeders</v>
          </cell>
          <cell r="C181" t="str">
            <v>Multiple AMPs</v>
          </cell>
          <cell r="D181" t="str">
            <v>Paul Hamill</v>
          </cell>
          <cell r="E181" t="str">
            <v>Mandatory Program - Minimum Requirement</v>
          </cell>
          <cell r="F181" t="str">
            <v>CAPACITY</v>
          </cell>
          <cell r="G181" t="str">
            <v>Refurbishment</v>
          </cell>
          <cell r="H181">
            <v>2010000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 t="str">
            <v>Paul Brazier</v>
          </cell>
        </row>
        <row r="182">
          <cell r="A182" t="str">
            <v>ESS_4002</v>
          </cell>
          <cell r="B182" t="str">
            <v>Yarrandale to Gilgandra - acquire route new 66kV feeder</v>
          </cell>
          <cell r="C182" t="str">
            <v>Subtransmission O/H Lines</v>
          </cell>
          <cell r="D182" t="str">
            <v>Brendan Brewer</v>
          </cell>
          <cell r="E182" t="str">
            <v>Mandatory Program - Minimum Requirement</v>
          </cell>
          <cell r="F182" t="str">
            <v>RENEWAL</v>
          </cell>
          <cell r="G182" t="str">
            <v>Growth</v>
          </cell>
          <cell r="H182">
            <v>1352.61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 t="str">
            <v>Paul Brazier</v>
          </cell>
        </row>
        <row r="183">
          <cell r="A183" t="str">
            <v>ESS_4003</v>
          </cell>
          <cell r="B183" t="str">
            <v>Pambula - install 66 kV CB and dynamic compensation</v>
          </cell>
          <cell r="C183" t="str">
            <v>Subtransmission O/H Lines</v>
          </cell>
          <cell r="D183" t="str">
            <v>Ben Bates</v>
          </cell>
          <cell r="E183" t="str">
            <v>Mandatory Program - Minimum Requirement</v>
          </cell>
          <cell r="F183" t="str">
            <v>CAPACITY</v>
          </cell>
          <cell r="G183" t="str">
            <v>Growth</v>
          </cell>
          <cell r="H183">
            <v>0</v>
          </cell>
          <cell r="I183">
            <v>500000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500000</v>
          </cell>
          <cell r="T183" t="str">
            <v>Paul Brazier</v>
          </cell>
        </row>
        <row r="184">
          <cell r="A184" t="str">
            <v>ESS_4004_S</v>
          </cell>
          <cell r="B184" t="str">
            <v xml:space="preserve">Zone Substation Outdoor Bus and Isolator Refurbishment and Replacement </v>
          </cell>
          <cell r="C184" t="str">
            <v>Subtransmission Equipment</v>
          </cell>
          <cell r="D184" t="str">
            <v>Jason Samuelson</v>
          </cell>
          <cell r="E184" t="str">
            <v>Strategic Program - Short Term Need</v>
          </cell>
          <cell r="F184" t="str">
            <v>RENEWAL</v>
          </cell>
          <cell r="G184" t="str">
            <v>Refurbishment</v>
          </cell>
          <cell r="H184">
            <v>946321.52000000014</v>
          </cell>
          <cell r="I184">
            <v>1332285</v>
          </cell>
          <cell r="J184">
            <v>1353172</v>
          </cell>
          <cell r="K184">
            <v>1589020</v>
          </cell>
          <cell r="L184">
            <v>1585041</v>
          </cell>
          <cell r="M184">
            <v>1361168</v>
          </cell>
          <cell r="N184">
            <v>1361168</v>
          </cell>
          <cell r="O184">
            <v>1361168</v>
          </cell>
          <cell r="P184">
            <v>1361168</v>
          </cell>
          <cell r="Q184">
            <v>1361168</v>
          </cell>
          <cell r="R184">
            <v>1361168</v>
          </cell>
          <cell r="S184">
            <v>14026526</v>
          </cell>
          <cell r="T184" t="str">
            <v>Brian Glawson</v>
          </cell>
        </row>
        <row r="185">
          <cell r="A185" t="str">
            <v>ESS_4005_S</v>
          </cell>
          <cell r="B185" t="str">
            <v>Poletop Refurbishment - Distribution</v>
          </cell>
          <cell r="C185" t="str">
            <v>Distribution O/H lines</v>
          </cell>
          <cell r="D185" t="str">
            <v>Tony Flick</v>
          </cell>
          <cell r="E185" t="str">
            <v>Strategic Program - Short Term Need</v>
          </cell>
          <cell r="F185" t="str">
            <v>RENEWAL</v>
          </cell>
          <cell r="G185" t="str">
            <v>Refurbishment</v>
          </cell>
          <cell r="H185">
            <v>4469272.0300799999</v>
          </cell>
          <cell r="I185">
            <v>4469272.0300799999</v>
          </cell>
          <cell r="J185">
            <v>4469272.030079999</v>
          </cell>
          <cell r="K185">
            <v>4469272.030079999</v>
          </cell>
          <cell r="L185">
            <v>4469272.030079999</v>
          </cell>
          <cell r="M185">
            <v>4469272</v>
          </cell>
          <cell r="N185">
            <v>4469272</v>
          </cell>
          <cell r="O185">
            <v>4469272</v>
          </cell>
          <cell r="P185">
            <v>4469272</v>
          </cell>
          <cell r="Q185">
            <v>4469272</v>
          </cell>
          <cell r="R185">
            <v>4469272</v>
          </cell>
          <cell r="S185">
            <v>44692720.120319992</v>
          </cell>
          <cell r="T185">
            <v>0</v>
          </cell>
        </row>
        <row r="186">
          <cell r="A186" t="str">
            <v>ESS_4006</v>
          </cell>
          <cell r="B186" t="str">
            <v>Taree - TransGrid 132/66/33kV substation - relocate 33kV feeders</v>
          </cell>
          <cell r="C186" t="str">
            <v>Subtransmission Equipment</v>
          </cell>
          <cell r="D186" t="str">
            <v>Alexie Watson</v>
          </cell>
          <cell r="E186" t="str">
            <v>Mandatory Program - Minimum Requirement</v>
          </cell>
          <cell r="F186" t="str">
            <v>NETCONN</v>
          </cell>
          <cell r="G186" t="str">
            <v>Growth</v>
          </cell>
          <cell r="H186">
            <v>0</v>
          </cell>
          <cell r="I186">
            <v>0</v>
          </cell>
          <cell r="J186">
            <v>1617625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1617625</v>
          </cell>
          <cell r="T186" t="str">
            <v>Paul Brazier</v>
          </cell>
        </row>
        <row r="187">
          <cell r="A187" t="str">
            <v>ESS_4007</v>
          </cell>
          <cell r="B187" t="str">
            <v>Subtransmission minor projects</v>
          </cell>
          <cell r="C187" t="str">
            <v>Network U/G Systems</v>
          </cell>
          <cell r="D187" t="str">
            <v>Alexie Watson</v>
          </cell>
          <cell r="E187" t="str">
            <v>Committed Project</v>
          </cell>
          <cell r="F187" t="str">
            <v>CAPACITY</v>
          </cell>
          <cell r="G187" t="str">
            <v>Growth</v>
          </cell>
          <cell r="H187">
            <v>165163.41999999998</v>
          </cell>
          <cell r="I187">
            <v>496280</v>
          </cell>
          <cell r="J187">
            <v>494697</v>
          </cell>
          <cell r="K187">
            <v>493152</v>
          </cell>
          <cell r="L187">
            <v>491645</v>
          </cell>
          <cell r="M187">
            <v>438338</v>
          </cell>
          <cell r="N187">
            <v>440000</v>
          </cell>
          <cell r="O187">
            <v>440000</v>
          </cell>
          <cell r="P187">
            <v>440000</v>
          </cell>
          <cell r="Q187">
            <v>440000</v>
          </cell>
          <cell r="R187">
            <v>440000</v>
          </cell>
          <cell r="S187">
            <v>4614112</v>
          </cell>
          <cell r="T187" t="str">
            <v>Paul Brazier</v>
          </cell>
        </row>
        <row r="188">
          <cell r="A188" t="str">
            <v>ESS_4008</v>
          </cell>
          <cell r="B188" t="str">
            <v>Subtransmission minor route and land</v>
          </cell>
          <cell r="C188" t="str">
            <v>Multiple AMPs</v>
          </cell>
          <cell r="D188" t="str">
            <v>Paul Hamill</v>
          </cell>
          <cell r="E188" t="str">
            <v>Mandatory Program - Minimum Requirement</v>
          </cell>
          <cell r="F188" t="str">
            <v>NETCONN</v>
          </cell>
          <cell r="G188" t="str">
            <v>Growth</v>
          </cell>
          <cell r="H188">
            <v>1051477.3800000001</v>
          </cell>
          <cell r="I188">
            <v>74191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74191</v>
          </cell>
          <cell r="T188" t="str">
            <v>Paul Brazier</v>
          </cell>
        </row>
        <row r="189">
          <cell r="A189" t="str">
            <v>ESS_4009_S</v>
          </cell>
          <cell r="B189" t="str">
            <v>Subtransmission polymer termination replacement</v>
          </cell>
          <cell r="C189" t="str">
            <v>Network U/G Systems</v>
          </cell>
          <cell r="D189" t="str">
            <v>Graeme Barnewall</v>
          </cell>
          <cell r="E189" t="str">
            <v>Strategic Program - Short Term Need</v>
          </cell>
          <cell r="F189" t="str">
            <v>RENEWAL</v>
          </cell>
          <cell r="G189" t="str">
            <v>Refurbishment</v>
          </cell>
          <cell r="H189">
            <v>163362</v>
          </cell>
          <cell r="I189">
            <v>172108.00303609757</v>
          </cell>
          <cell r="J189">
            <v>172066.17614448542</v>
          </cell>
          <cell r="K189">
            <v>172025.36942096136</v>
          </cell>
          <cell r="L189">
            <v>171985.55798337693</v>
          </cell>
          <cell r="M189">
            <v>170393.10047999999</v>
          </cell>
          <cell r="N189">
            <v>180000</v>
          </cell>
          <cell r="O189">
            <v>180000</v>
          </cell>
          <cell r="P189">
            <v>180000</v>
          </cell>
          <cell r="Q189">
            <v>180000</v>
          </cell>
          <cell r="R189">
            <v>180000</v>
          </cell>
          <cell r="S189">
            <v>1758578.2070649213</v>
          </cell>
          <cell r="T189" t="str">
            <v>Brian Glawson</v>
          </cell>
        </row>
        <row r="190">
          <cell r="A190" t="str">
            <v>ESS_4010</v>
          </cell>
          <cell r="B190" t="str">
            <v>Orange South ZS - Augmentation</v>
          </cell>
          <cell r="C190" t="str">
            <v>Subtransmission Equipment</v>
          </cell>
          <cell r="D190" t="str">
            <v>Brendan Brewer</v>
          </cell>
          <cell r="E190" t="str">
            <v>Mandatory Program - Minimum Requirement</v>
          </cell>
          <cell r="F190" t="str">
            <v>CAPACITY</v>
          </cell>
          <cell r="G190" t="str">
            <v>Growth</v>
          </cell>
          <cell r="H190">
            <v>1051477.3800000001</v>
          </cell>
          <cell r="I190">
            <v>74191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74191</v>
          </cell>
          <cell r="T190" t="str">
            <v>Paul Brazier</v>
          </cell>
        </row>
        <row r="191">
          <cell r="A191" t="str">
            <v>ESS_4011</v>
          </cell>
          <cell r="B191" t="str">
            <v>Quira ZS - 2nd tx substation work</v>
          </cell>
          <cell r="C191" t="str">
            <v>Multiple AMPs</v>
          </cell>
          <cell r="D191" t="str">
            <v>Ben Bates</v>
          </cell>
          <cell r="E191" t="str">
            <v>Mandatory Program - Minimum Requirement</v>
          </cell>
          <cell r="F191" t="str">
            <v>NETCONN</v>
          </cell>
          <cell r="G191" t="str">
            <v>Growth</v>
          </cell>
          <cell r="H191">
            <v>0</v>
          </cell>
          <cell r="I191">
            <v>610000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610000</v>
          </cell>
          <cell r="T191" t="str">
            <v>Paul Brazier</v>
          </cell>
        </row>
        <row r="192">
          <cell r="A192" t="str">
            <v>ESS_4012</v>
          </cell>
          <cell r="B192" t="str">
            <v>Molong - install 2nd 66/11kV transformer</v>
          </cell>
          <cell r="C192" t="str">
            <v>Subtransmission Equipment</v>
          </cell>
          <cell r="D192" t="str">
            <v>Brendan Brewer</v>
          </cell>
          <cell r="E192" t="str">
            <v>Mandatory Program - Minimum Requirement</v>
          </cell>
          <cell r="F192" t="str">
            <v>CAPACITY</v>
          </cell>
          <cell r="G192" t="str">
            <v>Growth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 t="str">
            <v>Paul Brazier</v>
          </cell>
        </row>
        <row r="193">
          <cell r="A193" t="str">
            <v>ESS_4013</v>
          </cell>
          <cell r="B193" t="str">
            <v>Toongi 132kV connection</v>
          </cell>
          <cell r="C193" t="str">
            <v>Subtransmission Equipment</v>
          </cell>
          <cell r="D193" t="str">
            <v>Ben Bates</v>
          </cell>
          <cell r="E193" t="str">
            <v>Mandatory Program - Minimum Requirement</v>
          </cell>
          <cell r="F193" t="str">
            <v>CAPACITY</v>
          </cell>
          <cell r="G193" t="str">
            <v>Growth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 t="str">
            <v>Paul Brazier</v>
          </cell>
        </row>
        <row r="194">
          <cell r="A194" t="str">
            <v>ESS_4014</v>
          </cell>
          <cell r="B194" t="str">
            <v>Subtransmission Planning Network - long term expenditure</v>
          </cell>
          <cell r="C194" t="str">
            <v>Subtransmission O/H Lines</v>
          </cell>
          <cell r="D194" t="str">
            <v>Paul Hamill</v>
          </cell>
          <cell r="E194" t="str">
            <v>Mandatory Program - Minimum Requirement</v>
          </cell>
          <cell r="F194" t="str">
            <v>NETCONN</v>
          </cell>
          <cell r="G194" t="str">
            <v>Growth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30000000</v>
          </cell>
          <cell r="N194">
            <v>30000000</v>
          </cell>
          <cell r="O194">
            <v>30000000</v>
          </cell>
          <cell r="P194">
            <v>30000000</v>
          </cell>
          <cell r="Q194">
            <v>30000000</v>
          </cell>
          <cell r="R194">
            <v>30000000</v>
          </cell>
          <cell r="S194">
            <v>180000000</v>
          </cell>
          <cell r="T194" t="str">
            <v>Paul Brazier</v>
          </cell>
        </row>
        <row r="195">
          <cell r="A195" t="str">
            <v>ESS_5000</v>
          </cell>
          <cell r="B195">
            <v>0</v>
          </cell>
          <cell r="C195" t="str">
            <v>Multiple AMPs</v>
          </cell>
          <cell r="D195">
            <v>0</v>
          </cell>
          <cell r="E195" t="str">
            <v>Strategic Program - Long Term Need</v>
          </cell>
          <cell r="F195" t="str">
            <v>NETCONN</v>
          </cell>
          <cell r="G195">
            <v>0</v>
          </cell>
          <cell r="H195">
            <v>69370247</v>
          </cell>
          <cell r="I195">
            <v>51946724</v>
          </cell>
          <cell r="J195">
            <v>28056864</v>
          </cell>
          <cell r="K195">
            <v>23980213</v>
          </cell>
          <cell r="L195">
            <v>17038644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121022445</v>
          </cell>
          <cell r="T195" t="str">
            <v>Paul Brazier</v>
          </cell>
        </row>
      </sheetData>
      <sheetData sheetId="1"/>
      <sheetData sheetId="2"/>
      <sheetData sheetId="3"/>
      <sheetData sheetId="4">
        <row r="5">
          <cell r="A5">
            <v>500</v>
          </cell>
          <cell r="B5" t="str">
            <v>ESS_1_S</v>
          </cell>
          <cell r="C5" t="str">
            <v>Dist Growth Voltage constraint - HV lines</v>
          </cell>
          <cell r="D5" t="str">
            <v>Distribution O/H lines</v>
          </cell>
          <cell r="E5" t="str">
            <v>Ray Gorman</v>
          </cell>
          <cell r="F5" t="str">
            <v>Mandatory Program - Minimum Requirement</v>
          </cell>
          <cell r="G5" t="str">
            <v>NETCONN</v>
          </cell>
          <cell r="H5" t="str">
            <v>Growth</v>
          </cell>
          <cell r="I5">
            <v>10293188.214102332</v>
          </cell>
          <cell r="J5">
            <v>7046199.0787935918</v>
          </cell>
          <cell r="K5">
            <v>7046199.0787935918</v>
          </cell>
          <cell r="L5">
            <v>7046199.0787935918</v>
          </cell>
          <cell r="M5">
            <v>7046199.0787935918</v>
          </cell>
          <cell r="N5">
            <v>6946804.07879359</v>
          </cell>
          <cell r="O5">
            <v>6946804.07879359</v>
          </cell>
          <cell r="P5">
            <v>6946804.07879359</v>
          </cell>
          <cell r="Q5">
            <v>6946804.07879359</v>
          </cell>
          <cell r="R5">
            <v>6946804.07879359</v>
          </cell>
          <cell r="S5">
            <v>6946804.07879359</v>
          </cell>
        </row>
        <row r="6">
          <cell r="A6">
            <v>501</v>
          </cell>
          <cell r="B6" t="str">
            <v>ESS_1_S</v>
          </cell>
          <cell r="C6" t="str">
            <v>Dist Growth Voltage constraint - LV lines</v>
          </cell>
          <cell r="D6" t="str">
            <v>Distribution O/H lines</v>
          </cell>
          <cell r="E6" t="str">
            <v>Ray Gorman</v>
          </cell>
          <cell r="F6" t="str">
            <v>Mandatory Program - Minimum Requirement</v>
          </cell>
          <cell r="G6" t="str">
            <v>NETCONN</v>
          </cell>
          <cell r="H6" t="str">
            <v>Growth</v>
          </cell>
          <cell r="I6">
            <v>2094292.7324989981</v>
          </cell>
          <cell r="J6">
            <v>2330873.6026823432</v>
          </cell>
          <cell r="K6">
            <v>2330873.6026823432</v>
          </cell>
          <cell r="L6">
            <v>2330873.6026823432</v>
          </cell>
          <cell r="M6">
            <v>2330873.6026823432</v>
          </cell>
          <cell r="N6">
            <v>2290873.60268234</v>
          </cell>
          <cell r="O6">
            <v>2290873.60268234</v>
          </cell>
          <cell r="P6">
            <v>2290873.60268234</v>
          </cell>
          <cell r="Q6">
            <v>2290873.60268234</v>
          </cell>
          <cell r="R6">
            <v>2290873.60268234</v>
          </cell>
          <cell r="S6">
            <v>2290873.60268234</v>
          </cell>
        </row>
        <row r="7">
          <cell r="A7">
            <v>502</v>
          </cell>
          <cell r="B7" t="str">
            <v>ESS_1_S</v>
          </cell>
          <cell r="C7" t="str">
            <v>Dist Growth Voltage constraint - HV cables</v>
          </cell>
          <cell r="D7" t="str">
            <v>Network U/G Systems</v>
          </cell>
          <cell r="E7" t="str">
            <v>Ray Gorman</v>
          </cell>
          <cell r="F7" t="str">
            <v>Mandatory Program - Minimum Requirement</v>
          </cell>
          <cell r="G7" t="str">
            <v>NETCONN</v>
          </cell>
          <cell r="H7" t="str">
            <v>Growth</v>
          </cell>
          <cell r="I7">
            <v>154422.13373665858</v>
          </cell>
          <cell r="J7">
            <v>264549.16653569642</v>
          </cell>
          <cell r="K7">
            <v>264549.16653569642</v>
          </cell>
          <cell r="L7">
            <v>264549.16653569642</v>
          </cell>
          <cell r="M7">
            <v>264549.16653569642</v>
          </cell>
          <cell r="N7">
            <v>264549.16653569642</v>
          </cell>
          <cell r="O7">
            <v>264549.16653569642</v>
          </cell>
          <cell r="P7">
            <v>264549.16653569642</v>
          </cell>
          <cell r="Q7">
            <v>264549.16653569642</v>
          </cell>
          <cell r="R7">
            <v>264549.16653569642</v>
          </cell>
          <cell r="S7">
            <v>264549.16653569642</v>
          </cell>
        </row>
        <row r="8">
          <cell r="A8">
            <v>503</v>
          </cell>
          <cell r="B8" t="str">
            <v>ESS_1_S</v>
          </cell>
          <cell r="C8" t="str">
            <v>Dist Growth Voltage constraint - LV cables</v>
          </cell>
          <cell r="D8" t="str">
            <v>Network U/G Systems</v>
          </cell>
          <cell r="E8" t="str">
            <v>Ray Gorman</v>
          </cell>
          <cell r="F8" t="str">
            <v>Mandatory Program - Minimum Requirement</v>
          </cell>
          <cell r="G8" t="str">
            <v>NETCONN</v>
          </cell>
          <cell r="H8" t="str">
            <v>Growth</v>
          </cell>
          <cell r="I8">
            <v>174816.70868284864</v>
          </cell>
          <cell r="J8">
            <v>183576.1351688322</v>
          </cell>
          <cell r="K8">
            <v>183576.1351688322</v>
          </cell>
          <cell r="L8">
            <v>183576.1351688322</v>
          </cell>
          <cell r="M8">
            <v>183576.1351688322</v>
          </cell>
          <cell r="N8">
            <v>183576.1351688322</v>
          </cell>
          <cell r="O8">
            <v>183576.1351688322</v>
          </cell>
          <cell r="P8">
            <v>183576.1351688322</v>
          </cell>
          <cell r="Q8">
            <v>183576.1351688322</v>
          </cell>
          <cell r="R8">
            <v>183576.1351688322</v>
          </cell>
          <cell r="S8">
            <v>183576.1351688322</v>
          </cell>
        </row>
        <row r="9">
          <cell r="A9">
            <v>504</v>
          </cell>
          <cell r="B9" t="str">
            <v>ESS_1_S</v>
          </cell>
          <cell r="C9" t="str">
            <v>Dist Growth Voltage constrain - Dist. Substations</v>
          </cell>
          <cell r="D9" t="str">
            <v>Distribution Substations</v>
          </cell>
          <cell r="E9" t="str">
            <v>Ray Gorman</v>
          </cell>
          <cell r="F9" t="str">
            <v>Mandatory Program - Minimum Requirement</v>
          </cell>
          <cell r="G9" t="str">
            <v>NETCONN</v>
          </cell>
          <cell r="H9" t="str">
            <v>Growth</v>
          </cell>
          <cell r="I9">
            <v>1481127.6785185456</v>
          </cell>
          <cell r="J9">
            <v>1348090.4769979774</v>
          </cell>
          <cell r="K9">
            <v>1348090.4769979774</v>
          </cell>
          <cell r="L9">
            <v>1348090.4769979774</v>
          </cell>
          <cell r="M9">
            <v>1348090.4769979774</v>
          </cell>
          <cell r="N9">
            <v>1318090.4769979799</v>
          </cell>
          <cell r="O9">
            <v>1318090.4769979799</v>
          </cell>
          <cell r="P9">
            <v>1318090.4769979799</v>
          </cell>
          <cell r="Q9">
            <v>1318090.4769979799</v>
          </cell>
          <cell r="R9">
            <v>1318090.4769979799</v>
          </cell>
          <cell r="S9">
            <v>1318090.4769979799</v>
          </cell>
        </row>
        <row r="10">
          <cell r="A10">
            <v>505</v>
          </cell>
          <cell r="B10" t="str">
            <v>ESS_1_S</v>
          </cell>
          <cell r="C10" t="str">
            <v>Dist Growth Voltage constraint - Dist. Switchgear and other</v>
          </cell>
          <cell r="D10" t="str">
            <v>Distribution O/H lines</v>
          </cell>
          <cell r="E10" t="str">
            <v>Ray Gorman</v>
          </cell>
          <cell r="F10" t="str">
            <v>Mandatory Program - Minimum Requirement</v>
          </cell>
          <cell r="G10" t="str">
            <v>NETCONN</v>
          </cell>
          <cell r="H10" t="str">
            <v>Growth</v>
          </cell>
          <cell r="I10">
            <v>1916127.5984606196</v>
          </cell>
          <cell r="J10">
            <v>1496106.3005772601</v>
          </cell>
          <cell r="K10">
            <v>1496106.3005772601</v>
          </cell>
          <cell r="L10">
            <v>1496106.3005772601</v>
          </cell>
          <cell r="M10">
            <v>1496106.3005772601</v>
          </cell>
          <cell r="N10">
            <v>1496106.3005772601</v>
          </cell>
          <cell r="O10">
            <v>1496106.3005772601</v>
          </cell>
          <cell r="P10">
            <v>1496106.3005772601</v>
          </cell>
          <cell r="Q10">
            <v>1496106.3005772601</v>
          </cell>
          <cell r="R10">
            <v>1496106.3005772601</v>
          </cell>
          <cell r="S10">
            <v>1496106.3005772601</v>
          </cell>
        </row>
        <row r="11">
          <cell r="A11">
            <v>506</v>
          </cell>
          <cell r="B11" t="str">
            <v>ESS_2_S</v>
          </cell>
          <cell r="C11" t="str">
            <v>Dist Growth Thermal constraint - HV lines</v>
          </cell>
          <cell r="D11" t="str">
            <v>Distribution O/H lines</v>
          </cell>
          <cell r="E11" t="str">
            <v>Ray Gorman</v>
          </cell>
          <cell r="F11" t="str">
            <v>Mandatory Program - Minimum Requirement</v>
          </cell>
          <cell r="G11" t="str">
            <v>NETCONN</v>
          </cell>
          <cell r="H11" t="str">
            <v>Growth</v>
          </cell>
          <cell r="I11">
            <v>8864292.9700508732</v>
          </cell>
          <cell r="J11">
            <v>6527652.1269631227</v>
          </cell>
          <cell r="K11">
            <v>6156088.5200135363</v>
          </cell>
          <cell r="L11">
            <v>5739546.2987597603</v>
          </cell>
          <cell r="M11">
            <v>5102062.5580343558</v>
          </cell>
          <cell r="N11">
            <v>5370920.4283970576</v>
          </cell>
          <cell r="O11">
            <v>5370920.4932157062</v>
          </cell>
          <cell r="P11">
            <v>5370920.4608063819</v>
          </cell>
          <cell r="Q11">
            <v>5370920.4770110436</v>
          </cell>
          <cell r="R11">
            <v>5370920.4689087123</v>
          </cell>
          <cell r="S11">
            <v>5370920.4729598779</v>
          </cell>
        </row>
        <row r="12">
          <cell r="A12">
            <v>507</v>
          </cell>
          <cell r="B12" t="str">
            <v>ESS_2_S</v>
          </cell>
          <cell r="C12" t="str">
            <v>Dist Growth Thermal constraint - LV lines</v>
          </cell>
          <cell r="D12" t="str">
            <v>Distribution O/H lines</v>
          </cell>
          <cell r="E12" t="str">
            <v>Ray Gorman</v>
          </cell>
          <cell r="F12" t="str">
            <v>Mandatory Program - Minimum Requirement</v>
          </cell>
          <cell r="G12" t="str">
            <v>NETCONN</v>
          </cell>
          <cell r="H12" t="str">
            <v>Growth</v>
          </cell>
          <cell r="I12">
            <v>1891084.8511096169</v>
          </cell>
          <cell r="J12">
            <v>1063143.9503020134</v>
          </cell>
          <cell r="K12">
            <v>1002628.2253219468</v>
          </cell>
          <cell r="L12">
            <v>934786.93507577979</v>
          </cell>
          <cell r="M12">
            <v>830961.39885140734</v>
          </cell>
          <cell r="N12">
            <v>882874.16696359357</v>
          </cell>
          <cell r="O12">
            <v>882874.16696359357</v>
          </cell>
          <cell r="P12">
            <v>882874.16696359357</v>
          </cell>
          <cell r="Q12">
            <v>882874.16696359357</v>
          </cell>
          <cell r="R12">
            <v>882874.16696359357</v>
          </cell>
          <cell r="S12">
            <v>882874.16696359357</v>
          </cell>
        </row>
        <row r="13">
          <cell r="A13">
            <v>508</v>
          </cell>
          <cell r="B13" t="str">
            <v>ESS_2_S</v>
          </cell>
          <cell r="C13" t="str">
            <v>Dist Growth Thermal constraint - HV cables</v>
          </cell>
          <cell r="D13" t="str">
            <v>Network U/G Systems</v>
          </cell>
          <cell r="E13" t="str">
            <v>Ray Gorman</v>
          </cell>
          <cell r="F13" t="str">
            <v>Mandatory Program - Minimum Requirement</v>
          </cell>
          <cell r="G13" t="str">
            <v>NETCONN</v>
          </cell>
          <cell r="H13" t="str">
            <v>Growth</v>
          </cell>
          <cell r="I13">
            <v>2254766.5770350499</v>
          </cell>
          <cell r="J13">
            <v>1582049.6943272012</v>
          </cell>
          <cell r="K13">
            <v>1491997.0874534976</v>
          </cell>
          <cell r="L13">
            <v>1391043.4090111549</v>
          </cell>
          <cell r="M13">
            <v>1236542.0756776354</v>
          </cell>
          <cell r="N13">
            <v>1313792.7423443953</v>
          </cell>
          <cell r="O13">
            <v>1313792.7423443953</v>
          </cell>
          <cell r="P13">
            <v>1313792.7423443953</v>
          </cell>
          <cell r="Q13">
            <v>1313792.7423443953</v>
          </cell>
          <cell r="R13">
            <v>1313792.7423443953</v>
          </cell>
          <cell r="S13">
            <v>1313792.7423443953</v>
          </cell>
        </row>
        <row r="14">
          <cell r="A14">
            <v>509</v>
          </cell>
          <cell r="B14" t="str">
            <v>ESS_2_S</v>
          </cell>
          <cell r="C14" t="str">
            <v>Dist Growth Thermal constraint - LV cables</v>
          </cell>
          <cell r="D14" t="str">
            <v>Network U/G Systems</v>
          </cell>
          <cell r="E14" t="str">
            <v>Ray Gorman</v>
          </cell>
          <cell r="F14" t="str">
            <v>Mandatory Program - Minimum Requirement</v>
          </cell>
          <cell r="G14" t="str">
            <v>NETCONN</v>
          </cell>
          <cell r="H14" t="str">
            <v>Growth</v>
          </cell>
          <cell r="I14">
            <v>742626.10593305773</v>
          </cell>
          <cell r="J14">
            <v>817372.07808352751</v>
          </cell>
          <cell r="K14">
            <v>770846.05132145365</v>
          </cell>
          <cell r="L14">
            <v>718687.94387737254</v>
          </cell>
          <cell r="M14">
            <v>638864.23394821002</v>
          </cell>
          <cell r="N14">
            <v>678776.08891279134</v>
          </cell>
          <cell r="O14">
            <v>678776.08891279134</v>
          </cell>
          <cell r="P14">
            <v>678776.08891279134</v>
          </cell>
          <cell r="Q14">
            <v>678776.08891279134</v>
          </cell>
          <cell r="R14">
            <v>678776.08891279134</v>
          </cell>
          <cell r="S14">
            <v>678776.08891279134</v>
          </cell>
        </row>
        <row r="15">
          <cell r="A15">
            <v>510</v>
          </cell>
          <cell r="B15" t="str">
            <v>ESS_2_S</v>
          </cell>
          <cell r="C15" t="str">
            <v>Dist Growth Thermal constraint - Dist. Substations</v>
          </cell>
          <cell r="D15" t="str">
            <v>Distribution Substations</v>
          </cell>
          <cell r="E15" t="str">
            <v>Ray Gorman</v>
          </cell>
          <cell r="F15" t="str">
            <v>Mandatory Program - Minimum Requirement</v>
          </cell>
          <cell r="G15" t="str">
            <v>NETCONN</v>
          </cell>
          <cell r="H15" t="str">
            <v>Growth</v>
          </cell>
          <cell r="I15">
            <v>4881738.4963835832</v>
          </cell>
          <cell r="J15">
            <v>2859575.4898244236</v>
          </cell>
          <cell r="K15">
            <v>2696804.2264853478</v>
          </cell>
          <cell r="L15">
            <v>2514329.1338782799</v>
          </cell>
          <cell r="M15">
            <v>2235065.9555281117</v>
          </cell>
          <cell r="N15">
            <v>2374697.5447031958</v>
          </cell>
          <cell r="O15">
            <v>2374697.5447031958</v>
          </cell>
          <cell r="P15">
            <v>2374697.5447031958</v>
          </cell>
          <cell r="Q15">
            <v>2374697.5447031958</v>
          </cell>
          <cell r="R15">
            <v>2374697.5447031958</v>
          </cell>
          <cell r="S15">
            <v>2374697.5447031958</v>
          </cell>
        </row>
        <row r="16">
          <cell r="A16">
            <v>511</v>
          </cell>
          <cell r="B16" t="str">
            <v>ESS_2_S</v>
          </cell>
          <cell r="C16" t="str">
            <v>Dist Gorwth Thermal constraint - Dist. Switchgear and other</v>
          </cell>
          <cell r="D16" t="str">
            <v>Distribution O/H lines</v>
          </cell>
          <cell r="E16" t="str">
            <v>Ray Gorman</v>
          </cell>
          <cell r="F16" t="str">
            <v>Mandatory Program - Minimum Requirement</v>
          </cell>
          <cell r="G16" t="str">
            <v>NETCONN</v>
          </cell>
          <cell r="H16" t="str">
            <v>Growth</v>
          </cell>
          <cell r="I16">
            <v>1839213.2178878034</v>
          </cell>
          <cell r="J16">
            <v>1660497.8759407678</v>
          </cell>
          <cell r="K16">
            <v>1565979.8826230513</v>
          </cell>
          <cell r="L16">
            <v>1460020.2726164854</v>
          </cell>
          <cell r="M16">
            <v>1297857.7711791149</v>
          </cell>
          <cell r="N16">
            <v>1378939.0218978003</v>
          </cell>
          <cell r="O16">
            <v>1378939.0218978003</v>
          </cell>
          <cell r="P16">
            <v>1378939.0218978003</v>
          </cell>
          <cell r="Q16">
            <v>1378939.0218978003</v>
          </cell>
          <cell r="R16">
            <v>1378939.0218978003</v>
          </cell>
          <cell r="S16">
            <v>1378939.0218978003</v>
          </cell>
        </row>
        <row r="17">
          <cell r="A17">
            <v>512</v>
          </cell>
          <cell r="B17" t="str">
            <v>ESS_3_S</v>
          </cell>
          <cell r="C17" t="str">
            <v>Dist Growth Fault level constraints - HV lines</v>
          </cell>
          <cell r="D17" t="str">
            <v>Distribution O/H lines</v>
          </cell>
          <cell r="E17" t="str">
            <v>Ray Gorman</v>
          </cell>
          <cell r="F17" t="str">
            <v>Mandatory Program - Minimum Requirement</v>
          </cell>
          <cell r="G17" t="str">
            <v>NETCONN</v>
          </cell>
          <cell r="H17" t="str">
            <v>Growth</v>
          </cell>
          <cell r="I17">
            <v>6986561.1834756071</v>
          </cell>
          <cell r="J17">
            <v>6342559.3708112026</v>
          </cell>
          <cell r="K17">
            <v>6342559.3708112026</v>
          </cell>
          <cell r="L17">
            <v>6342559.3708112026</v>
          </cell>
          <cell r="M17">
            <v>6342559.3708112026</v>
          </cell>
          <cell r="N17">
            <v>6260898.3708111998</v>
          </cell>
          <cell r="O17">
            <v>6260898.3708111998</v>
          </cell>
          <cell r="P17">
            <v>6260898.3708111998</v>
          </cell>
          <cell r="Q17">
            <v>6260898.3708111998</v>
          </cell>
          <cell r="R17">
            <v>6260898.3708111998</v>
          </cell>
          <cell r="S17">
            <v>6260898.3708111998</v>
          </cell>
        </row>
        <row r="18">
          <cell r="A18">
            <v>513</v>
          </cell>
          <cell r="B18" t="str">
            <v>ESS_3_S</v>
          </cell>
          <cell r="C18" t="str">
            <v>Dist Growth Fault level constraints - LV lines</v>
          </cell>
          <cell r="D18" t="str">
            <v>Distribution O/H lines</v>
          </cell>
          <cell r="E18" t="str">
            <v>Ray Gorman</v>
          </cell>
          <cell r="F18" t="str">
            <v>Mandatory Program - Minimum Requirement</v>
          </cell>
          <cell r="G18" t="str">
            <v>NETCONN</v>
          </cell>
          <cell r="H18" t="str">
            <v>Growth</v>
          </cell>
          <cell r="I18">
            <v>117812.26225341814</v>
          </cell>
          <cell r="J18">
            <v>93218.919245375524</v>
          </cell>
          <cell r="K18">
            <v>93218.919245375524</v>
          </cell>
          <cell r="L18">
            <v>93218.919245375524</v>
          </cell>
          <cell r="M18">
            <v>93218.919245375524</v>
          </cell>
          <cell r="N18">
            <v>93218.919245375524</v>
          </cell>
          <cell r="O18">
            <v>93218.919245375524</v>
          </cell>
          <cell r="P18">
            <v>93218.919245375524</v>
          </cell>
          <cell r="Q18">
            <v>93218.919245375524</v>
          </cell>
          <cell r="R18">
            <v>93218.919245375524</v>
          </cell>
          <cell r="S18">
            <v>93218.919245375524</v>
          </cell>
        </row>
        <row r="19">
          <cell r="A19">
            <v>514</v>
          </cell>
          <cell r="B19" t="str">
            <v>ESS_3_S</v>
          </cell>
          <cell r="C19" t="str">
            <v>Dist Growth Fault level constraints - HV cables</v>
          </cell>
          <cell r="D19" t="str">
            <v>Network U/G Systems</v>
          </cell>
          <cell r="E19" t="str">
            <v>Ray Gorman</v>
          </cell>
          <cell r="F19" t="str">
            <v>Mandatory Program - Minimum Requirement</v>
          </cell>
          <cell r="G19" t="str">
            <v>NETCONN</v>
          </cell>
          <cell r="H19" t="str">
            <v>Growth</v>
          </cell>
          <cell r="I19">
            <v>129585.59606272822</v>
          </cell>
          <cell r="J19">
            <v>120087.35493150674</v>
          </cell>
          <cell r="K19">
            <v>120087.35493150674</v>
          </cell>
          <cell r="L19">
            <v>120087.35493150674</v>
          </cell>
          <cell r="M19">
            <v>120087.35493150674</v>
          </cell>
          <cell r="N19">
            <v>120087.35493150674</v>
          </cell>
          <cell r="O19">
            <v>120087.35493150674</v>
          </cell>
          <cell r="P19">
            <v>120087.35493150674</v>
          </cell>
          <cell r="Q19">
            <v>120087.35493150674</v>
          </cell>
          <cell r="R19">
            <v>120087.35493150674</v>
          </cell>
          <cell r="S19">
            <v>120087.35493150674</v>
          </cell>
        </row>
        <row r="20">
          <cell r="A20">
            <v>515</v>
          </cell>
          <cell r="B20" t="str">
            <v>ESS_3_S</v>
          </cell>
          <cell r="C20" t="str">
            <v>Dist Growth Fault level constraints - LV cables</v>
          </cell>
          <cell r="D20" t="str">
            <v>Network U/G Systems</v>
          </cell>
          <cell r="E20" t="str">
            <v>Ray Gorman</v>
          </cell>
          <cell r="F20" t="str">
            <v>Mandatory Program - Minimum Requirement</v>
          </cell>
          <cell r="G20" t="str">
            <v>NETCONN</v>
          </cell>
          <cell r="H20" t="str">
            <v>Growth</v>
          </cell>
          <cell r="I20">
            <v>17018.068779737816</v>
          </cell>
          <cell r="J20">
            <v>17651.581833316093</v>
          </cell>
          <cell r="K20">
            <v>17651.581833316093</v>
          </cell>
          <cell r="L20">
            <v>17651.581833316093</v>
          </cell>
          <cell r="M20">
            <v>17651.581833316093</v>
          </cell>
          <cell r="N20">
            <v>17651.581833316093</v>
          </cell>
          <cell r="O20">
            <v>17651.581833316093</v>
          </cell>
          <cell r="P20">
            <v>17651.581833316093</v>
          </cell>
          <cell r="Q20">
            <v>17651.581833316093</v>
          </cell>
          <cell r="R20">
            <v>17651.581833316093</v>
          </cell>
          <cell r="S20">
            <v>17651.581833316093</v>
          </cell>
        </row>
        <row r="21">
          <cell r="A21">
            <v>516</v>
          </cell>
          <cell r="B21" t="str">
            <v>ESS_3_S</v>
          </cell>
          <cell r="C21" t="str">
            <v>Dist Growth Fault level constraints - Dist. Substations</v>
          </cell>
          <cell r="D21" t="str">
            <v>Distribution Substations</v>
          </cell>
          <cell r="E21" t="str">
            <v>Ray Gorman</v>
          </cell>
          <cell r="F21" t="str">
            <v>Mandatory Program - Minimum Requirement</v>
          </cell>
          <cell r="G21" t="str">
            <v>NETCONN</v>
          </cell>
          <cell r="H21" t="str">
            <v>Growth</v>
          </cell>
          <cell r="I21">
            <v>148797.13744522457</v>
          </cell>
          <cell r="J21">
            <v>253874.88070634817</v>
          </cell>
          <cell r="K21">
            <v>253874.88070634817</v>
          </cell>
          <cell r="L21">
            <v>253874.88070634817</v>
          </cell>
          <cell r="M21">
            <v>253874.88070634817</v>
          </cell>
          <cell r="N21">
            <v>253874.88070634817</v>
          </cell>
          <cell r="O21">
            <v>253874.88070634817</v>
          </cell>
          <cell r="P21">
            <v>253874.88070634817</v>
          </cell>
          <cell r="Q21">
            <v>253874.88070634817</v>
          </cell>
          <cell r="R21">
            <v>253874.88070634817</v>
          </cell>
          <cell r="S21">
            <v>253874.88070634817</v>
          </cell>
        </row>
        <row r="22">
          <cell r="A22">
            <v>517</v>
          </cell>
          <cell r="B22" t="str">
            <v>ESS_3_S</v>
          </cell>
          <cell r="C22" t="str">
            <v>Dist Growth Fault level constraints  - Dist. Switchgear and other</v>
          </cell>
          <cell r="D22" t="str">
            <v>Distribution O/H lines</v>
          </cell>
          <cell r="E22" t="str">
            <v>Ray Gorman</v>
          </cell>
          <cell r="F22" t="str">
            <v>Mandatory Program - Minimum Requirement</v>
          </cell>
          <cell r="G22" t="str">
            <v>NETCONN</v>
          </cell>
          <cell r="H22" t="str">
            <v>Growth</v>
          </cell>
          <cell r="I22">
            <v>3298925.7577832835</v>
          </cell>
          <cell r="J22">
            <v>4754269.2304480011</v>
          </cell>
          <cell r="K22">
            <v>4754269.2304480011</v>
          </cell>
          <cell r="L22">
            <v>4754269.2304480011</v>
          </cell>
          <cell r="M22">
            <v>4754269.2304480011</v>
          </cell>
          <cell r="N22">
            <v>4754269.2304480011</v>
          </cell>
          <cell r="O22">
            <v>4754269.2304480011</v>
          </cell>
          <cell r="P22">
            <v>4754269.2304480011</v>
          </cell>
          <cell r="Q22">
            <v>4754269.2304480011</v>
          </cell>
          <cell r="R22">
            <v>4754269.2304480011</v>
          </cell>
          <cell r="S22">
            <v>4754269.2304480011</v>
          </cell>
        </row>
        <row r="23">
          <cell r="A23">
            <v>518</v>
          </cell>
          <cell r="B23" t="str">
            <v>ESS_4_S</v>
          </cell>
          <cell r="C23" t="str">
            <v>Dist Growth Customer connections constraints - HV lines</v>
          </cell>
          <cell r="D23" t="str">
            <v>Distribution O/H lines</v>
          </cell>
          <cell r="E23" t="str">
            <v>Ray Gorman</v>
          </cell>
          <cell r="F23" t="str">
            <v>Mandatory Program - Minimum Requirement</v>
          </cell>
          <cell r="G23" t="str">
            <v>NETCONN</v>
          </cell>
          <cell r="H23" t="str">
            <v>Growth</v>
          </cell>
          <cell r="I23">
            <v>1994457.1439796493</v>
          </cell>
          <cell r="J23">
            <v>3888975.0543156005</v>
          </cell>
          <cell r="K23">
            <v>3888975.0543155968</v>
          </cell>
          <cell r="L23">
            <v>3888975.0543155968</v>
          </cell>
          <cell r="M23">
            <v>3888975.0543156024</v>
          </cell>
          <cell r="N23">
            <v>3827431.8043927895</v>
          </cell>
          <cell r="O23">
            <v>3827431.7893570941</v>
          </cell>
          <cell r="P23">
            <v>3827431.7968749423</v>
          </cell>
          <cell r="Q23">
            <v>3827431.7931160182</v>
          </cell>
          <cell r="R23">
            <v>3827431.7949954793</v>
          </cell>
          <cell r="S23">
            <v>3827431.7940557487</v>
          </cell>
        </row>
        <row r="24">
          <cell r="A24">
            <v>519</v>
          </cell>
          <cell r="B24" t="str">
            <v>ESS_4_S</v>
          </cell>
          <cell r="C24" t="str">
            <v>Dist Growth Customer connections constraints - LV lines</v>
          </cell>
          <cell r="D24" t="str">
            <v>Distribution O/H lines</v>
          </cell>
          <cell r="E24" t="str">
            <v>Ray Gorman</v>
          </cell>
          <cell r="F24" t="str">
            <v>Mandatory Program - Minimum Requirement</v>
          </cell>
          <cell r="G24" t="str">
            <v>NETCONN</v>
          </cell>
          <cell r="H24" t="str">
            <v>Growth</v>
          </cell>
          <cell r="I24">
            <v>444136.84230544505</v>
          </cell>
          <cell r="J24">
            <v>1246802.6480583355</v>
          </cell>
          <cell r="K24">
            <v>1246802.6480583344</v>
          </cell>
          <cell r="L24">
            <v>1246802.6480583344</v>
          </cell>
          <cell r="M24">
            <v>1246802.648058336</v>
          </cell>
          <cell r="N24">
            <v>1227071.9257209096</v>
          </cell>
          <cell r="O24">
            <v>1227071.9209004764</v>
          </cell>
          <cell r="P24">
            <v>1227071.9233106929</v>
          </cell>
          <cell r="Q24">
            <v>1227071.9221055848</v>
          </cell>
          <cell r="R24">
            <v>1227071.9227081386</v>
          </cell>
          <cell r="S24">
            <v>1227071.9224068616</v>
          </cell>
        </row>
        <row r="25">
          <cell r="A25">
            <v>520</v>
          </cell>
          <cell r="B25" t="str">
            <v>ESS_4_S</v>
          </cell>
          <cell r="C25" t="str">
            <v>Dist Growth Customer connections constraints - HV cables</v>
          </cell>
          <cell r="D25" t="str">
            <v>Network U/G Systems</v>
          </cell>
          <cell r="E25" t="str">
            <v>Ray Gorman</v>
          </cell>
          <cell r="F25" t="str">
            <v>Mandatory Program - Minimum Requirement</v>
          </cell>
          <cell r="G25" t="str">
            <v>NETCONN</v>
          </cell>
          <cell r="H25" t="str">
            <v>Growth</v>
          </cell>
          <cell r="I25">
            <v>1875481.4457315572</v>
          </cell>
          <cell r="J25">
            <v>4434761.1409410695</v>
          </cell>
          <cell r="K25">
            <v>4434761.1409410657</v>
          </cell>
          <cell r="L25">
            <v>4434761.1409410657</v>
          </cell>
          <cell r="M25">
            <v>4434761.1409410713</v>
          </cell>
          <cell r="N25">
            <v>4364580.7953659445</v>
          </cell>
          <cell r="O25">
            <v>4364580.7782201124</v>
          </cell>
          <cell r="P25">
            <v>4364580.786793028</v>
          </cell>
          <cell r="Q25">
            <v>4364580.7825065702</v>
          </cell>
          <cell r="R25">
            <v>4364580.7846497986</v>
          </cell>
          <cell r="S25">
            <v>4364580.7835781844</v>
          </cell>
        </row>
        <row r="26">
          <cell r="A26">
            <v>521</v>
          </cell>
          <cell r="B26" t="str">
            <v>ESS_4_S</v>
          </cell>
          <cell r="C26" t="str">
            <v>Dist Growth Customer connections constraints - LV cables</v>
          </cell>
          <cell r="D26" t="str">
            <v>Network U/G Systems</v>
          </cell>
          <cell r="E26" t="str">
            <v>Ray Gorman</v>
          </cell>
          <cell r="F26" t="str">
            <v>Mandatory Program - Minimum Requirement</v>
          </cell>
          <cell r="G26" t="str">
            <v>NETCONN</v>
          </cell>
          <cell r="H26" t="str">
            <v>Growth</v>
          </cell>
          <cell r="I26">
            <v>253711.09875744823</v>
          </cell>
          <cell r="J26">
            <v>694971.08202640433</v>
          </cell>
          <cell r="K26">
            <v>694971.08202640363</v>
          </cell>
          <cell r="L26">
            <v>694971.08202640363</v>
          </cell>
          <cell r="M26">
            <v>694971.08202640456</v>
          </cell>
          <cell r="N26">
            <v>683973.12539440813</v>
          </cell>
          <cell r="O26">
            <v>683973.12270748604</v>
          </cell>
          <cell r="P26">
            <v>683973.12405094714</v>
          </cell>
          <cell r="Q26">
            <v>683973.12337921653</v>
          </cell>
          <cell r="R26">
            <v>683973.12371508172</v>
          </cell>
          <cell r="S26">
            <v>683973.12354714912</v>
          </cell>
        </row>
        <row r="27">
          <cell r="A27">
            <v>522</v>
          </cell>
          <cell r="B27" t="str">
            <v>ESS_4_S</v>
          </cell>
          <cell r="C27" t="str">
            <v>Dist Growth Customer connections constraints - Dist. Substations</v>
          </cell>
          <cell r="D27" t="str">
            <v>Distribution Substations</v>
          </cell>
          <cell r="E27" t="str">
            <v>Ray Gorman</v>
          </cell>
          <cell r="F27" t="str">
            <v>Mandatory Program - Minimum Requirement</v>
          </cell>
          <cell r="G27" t="str">
            <v>NETCONN</v>
          </cell>
          <cell r="H27" t="str">
            <v>Growth</v>
          </cell>
          <cell r="I27">
            <v>3277631.9932251242</v>
          </cell>
          <cell r="J27">
            <v>4456681.4519965164</v>
          </cell>
          <cell r="K27">
            <v>4456681.4519965127</v>
          </cell>
          <cell r="L27">
            <v>4456681.4519965127</v>
          </cell>
          <cell r="M27">
            <v>4456681.4519965183</v>
          </cell>
          <cell r="N27">
            <v>4386154.2162606604</v>
          </cell>
          <cell r="O27">
            <v>4386154.1990300789</v>
          </cell>
          <cell r="P27">
            <v>4386154.2076453697</v>
          </cell>
          <cell r="Q27">
            <v>4386154.2033377234</v>
          </cell>
          <cell r="R27">
            <v>4386154.2054915456</v>
          </cell>
          <cell r="S27">
            <v>4386154.204414635</v>
          </cell>
        </row>
        <row r="28">
          <cell r="A28">
            <v>523</v>
          </cell>
          <cell r="B28" t="str">
            <v>ESS_4_S</v>
          </cell>
          <cell r="C28" t="str">
            <v>Dist Growth Customer connections constraints - Dist. Switchgear and other</v>
          </cell>
          <cell r="D28" t="str">
            <v>Distribution O/H lines</v>
          </cell>
          <cell r="E28" t="str">
            <v>Ray Gorman</v>
          </cell>
          <cell r="F28" t="str">
            <v>Mandatory Program - Minimum Requirement</v>
          </cell>
          <cell r="G28" t="str">
            <v>NETCONN</v>
          </cell>
          <cell r="H28" t="str">
            <v>Growth</v>
          </cell>
          <cell r="I28">
            <v>499323.0577587008</v>
          </cell>
          <cell r="J28">
            <v>2043120.538858355</v>
          </cell>
          <cell r="K28">
            <v>2043120.5388583532</v>
          </cell>
          <cell r="L28">
            <v>2043120.5388583532</v>
          </cell>
          <cell r="M28">
            <v>2043120.538858356</v>
          </cell>
          <cell r="N28">
            <v>2010788.0409150077</v>
          </cell>
          <cell r="O28">
            <v>2010788.0330158216</v>
          </cell>
          <cell r="P28">
            <v>2010788.0369654144</v>
          </cell>
          <cell r="Q28">
            <v>2010788.034990618</v>
          </cell>
          <cell r="R28">
            <v>2010788.035978016</v>
          </cell>
          <cell r="S28">
            <v>2010788.0354843172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55631138.871957913</v>
          </cell>
          <cell r="J29">
            <v>55526659.230368778</v>
          </cell>
          <cell r="K29">
            <v>54700712.008146562</v>
          </cell>
          <cell r="L29">
            <v>53774782.008146562</v>
          </cell>
          <cell r="M29">
            <v>52357722.008146569</v>
          </cell>
          <cell r="N29">
            <v>52500000.000000007</v>
          </cell>
          <cell r="O29">
            <v>52500000.000000007</v>
          </cell>
          <cell r="P29">
            <v>52500000</v>
          </cell>
          <cell r="Q29">
            <v>52500000</v>
          </cell>
          <cell r="R29">
            <v>52500000</v>
          </cell>
          <cell r="S29">
            <v>52500000.000000007</v>
          </cell>
          <cell r="T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 t="str">
            <v>target from PIP_2015</v>
          </cell>
          <cell r="I30">
            <v>55631138.871957913</v>
          </cell>
          <cell r="J30">
            <v>55526659.230368778</v>
          </cell>
          <cell r="K30">
            <v>54700712.008146554</v>
          </cell>
          <cell r="L30">
            <v>53774782.008146554</v>
          </cell>
          <cell r="M30">
            <v>52357722.008146569</v>
          </cell>
          <cell r="N30">
            <v>52500000</v>
          </cell>
          <cell r="O30">
            <v>52500000</v>
          </cell>
          <cell r="P30">
            <v>52500000</v>
          </cell>
          <cell r="Q30">
            <v>52500000</v>
          </cell>
          <cell r="R30">
            <v>52500000</v>
          </cell>
          <cell r="S30">
            <v>52500000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 t="str">
            <v xml:space="preserve">ASP paymets </v>
          </cell>
          <cell r="I31">
            <v>0</v>
          </cell>
          <cell r="J31">
            <v>11902677.317019321</v>
          </cell>
          <cell r="K31">
            <v>11902677.317019306</v>
          </cell>
          <cell r="L31">
            <v>11902677.317019306</v>
          </cell>
          <cell r="M31">
            <v>11902677.317019328</v>
          </cell>
          <cell r="N31">
            <v>11637365.308872759</v>
          </cell>
          <cell r="O31">
            <v>11637365.244054109</v>
          </cell>
          <cell r="P31">
            <v>11637365.276463434</v>
          </cell>
          <cell r="Q31">
            <v>11637365.260258771</v>
          </cell>
          <cell r="R31">
            <v>11637365.268361099</v>
          </cell>
          <cell r="S31">
            <v>11637365.264309935</v>
          </cell>
          <cell r="T31">
            <v>0</v>
          </cell>
        </row>
        <row r="32">
          <cell r="A32">
            <v>0</v>
          </cell>
          <cell r="B32" t="str">
            <v>PQ Strategy breakdown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A33" t="str">
            <v>Ref no</v>
          </cell>
          <cell r="B33" t="str">
            <v>PIP number</v>
          </cell>
          <cell r="C33" t="str">
            <v xml:space="preserve">Project/program title </v>
          </cell>
          <cell r="D33" t="str">
            <v>AMP                                                     (Tier 2 document)</v>
          </cell>
          <cell r="E33" t="str">
            <v>Document author / Responsible section</v>
          </cell>
          <cell r="F33" t="str">
            <v>NNSW Classification</v>
          </cell>
          <cell r="G33" t="str">
            <v>NNSW driver</v>
          </cell>
          <cell r="H33" t="str">
            <v>AER driver</v>
          </cell>
          <cell r="I33" t="str">
            <v>2014/15    (locked in)</v>
          </cell>
          <cell r="J33" t="str">
            <v>2015/16</v>
          </cell>
          <cell r="K33" t="str">
            <v>2016/17</v>
          </cell>
          <cell r="L33" t="str">
            <v>2017/18</v>
          </cell>
          <cell r="M33" t="str">
            <v>2018/19</v>
          </cell>
          <cell r="N33" t="str">
            <v>2019/20</v>
          </cell>
          <cell r="O33" t="str">
            <v>2020/21</v>
          </cell>
          <cell r="P33" t="str">
            <v>2021/22</v>
          </cell>
          <cell r="Q33" t="str">
            <v>2022/23</v>
          </cell>
          <cell r="R33" t="str">
            <v>2023/24</v>
          </cell>
          <cell r="S33" t="str">
            <v>2024/25</v>
          </cell>
        </row>
        <row r="34">
          <cell r="A34">
            <v>524</v>
          </cell>
          <cell r="B34" t="str">
            <v>ESS_20_S</v>
          </cell>
          <cell r="C34" t="str">
            <v>Dist Network PQ related - HV lines augmentation</v>
          </cell>
          <cell r="D34" t="str">
            <v>Distribution O/H lines</v>
          </cell>
          <cell r="E34" t="str">
            <v>Ray Gorman - PQ</v>
          </cell>
          <cell r="F34" t="str">
            <v>Mandatory Program - Minimum Requirement</v>
          </cell>
          <cell r="G34" t="str">
            <v>CAPACITY</v>
          </cell>
          <cell r="H34" t="str">
            <v>Growth</v>
          </cell>
          <cell r="I34">
            <v>679784.56850425445</v>
          </cell>
          <cell r="J34">
            <v>686416.61307502748</v>
          </cell>
          <cell r="K34">
            <v>693113.36051966192</v>
          </cell>
          <cell r="L34">
            <v>699875.44208570744</v>
          </cell>
          <cell r="M34">
            <v>706703.49517922662</v>
          </cell>
          <cell r="N34">
            <v>713770.53013101884</v>
          </cell>
          <cell r="O34">
            <v>720908.23543232901</v>
          </cell>
          <cell r="P34">
            <v>728117.31778665225</v>
          </cell>
          <cell r="Q34">
            <v>735398.49096451874</v>
          </cell>
          <cell r="R34">
            <v>742752.47587416391</v>
          </cell>
          <cell r="S34">
            <v>742752.47587416391</v>
          </cell>
        </row>
        <row r="35">
          <cell r="A35">
            <v>525</v>
          </cell>
          <cell r="B35" t="str">
            <v>ESS_20_S</v>
          </cell>
          <cell r="C35" t="str">
            <v>Dist Network PQ related - HV cables augmentation</v>
          </cell>
          <cell r="D35" t="str">
            <v>Network U/G Systems</v>
          </cell>
          <cell r="E35" t="str">
            <v>Ray Gorman - PQ</v>
          </cell>
          <cell r="F35" t="str">
            <v>Mandatory Program - Minimum Requirement</v>
          </cell>
          <cell r="G35" t="str">
            <v>CAPACITY</v>
          </cell>
          <cell r="H35" t="str">
            <v>Growth</v>
          </cell>
          <cell r="I35">
            <v>14406.740475013332</v>
          </cell>
          <cell r="J35">
            <v>14547.294040623214</v>
          </cell>
          <cell r="K35">
            <v>14689.218860531731</v>
          </cell>
          <cell r="L35">
            <v>14832.528312829603</v>
          </cell>
          <cell r="M35">
            <v>14977.235906125503</v>
          </cell>
          <cell r="N35">
            <v>15127.008265186758</v>
          </cell>
          <cell r="O35">
            <v>15278.278347838626</v>
          </cell>
          <cell r="P35">
            <v>15431.061131317012</v>
          </cell>
          <cell r="Q35">
            <v>15585.371742630183</v>
          </cell>
          <cell r="R35">
            <v>15741.225460056485</v>
          </cell>
          <cell r="S35">
            <v>15741.225460056485</v>
          </cell>
        </row>
        <row r="36">
          <cell r="A36">
            <v>526</v>
          </cell>
          <cell r="B36" t="str">
            <v>ESS_21_S</v>
          </cell>
          <cell r="C36" t="str">
            <v>Dist Network PQ related - LV lines augmentation</v>
          </cell>
          <cell r="D36" t="str">
            <v>Distribution O/H lines</v>
          </cell>
          <cell r="E36" t="str">
            <v>Ray Gorman - PQ</v>
          </cell>
          <cell r="F36" t="str">
            <v>Mandatory Program - Minimum Requirement</v>
          </cell>
          <cell r="G36" t="str">
            <v>CAPACITY</v>
          </cell>
          <cell r="H36" t="str">
            <v>Growth</v>
          </cell>
          <cell r="I36">
            <v>2016469.9298847332</v>
          </cell>
          <cell r="J36">
            <v>2036142.8072494625</v>
          </cell>
          <cell r="K36">
            <v>2056007.6151250666</v>
          </cell>
          <cell r="L36">
            <v>2076066.2260043353</v>
          </cell>
          <cell r="M36">
            <v>2096320.5306482797</v>
          </cell>
          <cell r="N36">
            <v>2117283.7359547624</v>
          </cell>
          <cell r="O36">
            <v>2138456.5733143101</v>
          </cell>
          <cell r="P36">
            <v>2159841.1390474532</v>
          </cell>
          <cell r="Q36">
            <v>2181439.5504379277</v>
          </cell>
          <cell r="R36">
            <v>2203253.9459423069</v>
          </cell>
          <cell r="S36">
            <v>2203253.9459423069</v>
          </cell>
        </row>
        <row r="37">
          <cell r="A37">
            <v>527</v>
          </cell>
          <cell r="B37" t="str">
            <v>ESS_21_S</v>
          </cell>
          <cell r="C37" t="str">
            <v>Dist Network PQ related - LV cables augmentation</v>
          </cell>
          <cell r="D37" t="str">
            <v>Network U/G Systems</v>
          </cell>
          <cell r="E37" t="str">
            <v>Ray Gorman - PQ</v>
          </cell>
          <cell r="F37" t="str">
            <v>Mandatory Program - Minimum Requirement</v>
          </cell>
          <cell r="G37" t="str">
            <v>CAPACITY</v>
          </cell>
          <cell r="H37" t="str">
            <v>Growth</v>
          </cell>
          <cell r="I37">
            <v>312571.15427808801</v>
          </cell>
          <cell r="J37">
            <v>315620.62895397184</v>
          </cell>
          <cell r="K37">
            <v>318699.85460230312</v>
          </cell>
          <cell r="L37">
            <v>321809.12147647206</v>
          </cell>
          <cell r="M37">
            <v>324948.72266160825</v>
          </cell>
          <cell r="N37">
            <v>328198.20988822432</v>
          </cell>
          <cell r="O37">
            <v>331480.19198710658</v>
          </cell>
          <cell r="P37">
            <v>334794.99390697764</v>
          </cell>
          <cell r="Q37">
            <v>338142.94384604745</v>
          </cell>
          <cell r="R37">
            <v>341524.37328450795</v>
          </cell>
          <cell r="S37">
            <v>341524.37328450795</v>
          </cell>
        </row>
        <row r="38">
          <cell r="A38">
            <v>528</v>
          </cell>
          <cell r="B38" t="str">
            <v>ESS_21_S</v>
          </cell>
          <cell r="C38" t="str">
            <v>Dist Network PQ related - Dist. Switchgear and other augmentation</v>
          </cell>
          <cell r="D38" t="str">
            <v>Distribution O/H lines</v>
          </cell>
          <cell r="E38" t="str">
            <v>Ray Gorman - PQ</v>
          </cell>
          <cell r="F38" t="str">
            <v>Mandatory Program - Minimum Requirement</v>
          </cell>
          <cell r="G38" t="str">
            <v>CAPACITY</v>
          </cell>
          <cell r="H38" t="str">
            <v>Growth</v>
          </cell>
          <cell r="I38">
            <v>169223.05053623804</v>
          </cell>
          <cell r="J38">
            <v>170874.0071268355</v>
          </cell>
          <cell r="K38">
            <v>172541.07061099971</v>
          </cell>
          <cell r="L38">
            <v>174224.39812915583</v>
          </cell>
          <cell r="M38">
            <v>175924.14835480604</v>
          </cell>
          <cell r="N38">
            <v>177683.38983835411</v>
          </cell>
          <cell r="O38">
            <v>179460.22373673765</v>
          </cell>
          <cell r="P38">
            <v>181254.82597410504</v>
          </cell>
          <cell r="Q38">
            <v>183067.37423384609</v>
          </cell>
          <cell r="R38">
            <v>184898.04797618455</v>
          </cell>
          <cell r="S38">
            <v>184898.04797618455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1">
          <cell r="B21">
            <v>136.13056603453174</v>
          </cell>
        </row>
      </sheetData>
      <sheetData sheetId="22">
        <row r="21">
          <cell r="B21">
            <v>160.92648030649363</v>
          </cell>
        </row>
      </sheetData>
      <sheetData sheetId="23">
        <row r="21">
          <cell r="B21">
            <v>19.846908860382211</v>
          </cell>
        </row>
      </sheetData>
      <sheetData sheetId="24">
        <row r="21">
          <cell r="B21">
            <v>25.658026108346597</v>
          </cell>
        </row>
      </sheetData>
      <sheetData sheetId="25"/>
      <sheetData sheetId="26"/>
      <sheetData sheetId="27"/>
      <sheetData sheetId="2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Front Page"/>
      <sheetName val="PIP v5.1_LMS"/>
      <sheetName val="PIP v5.1"/>
      <sheetName val="PIPV6.4"/>
      <sheetName val="PIPv7.2"/>
      <sheetName val="PIPv8,0"/>
      <sheetName val="SCI_FY18 forecast"/>
      <sheetName val="FY17 ACTUALvs BUDGET"/>
      <sheetName val="INPUT_PIP"/>
      <sheetName val="Don FY18 SOW"/>
      <sheetName val="Proposed_PIP"/>
      <sheetName val="Pivot"/>
      <sheetName val="CPI"/>
      <sheetName val="AER_INPUT"/>
      <sheetName val="Reg_Template5"/>
      <sheetName val="AMPS"/>
      <sheetName val="Model-Unmodelled"/>
      <sheetName val="Percentage split"/>
      <sheetName val="AER GROUPS"/>
      <sheetName val="Delivery Categories"/>
      <sheetName val="Difference_pa"/>
      <sheetName val="Proposed cuts"/>
      <sheetName val="KP_Internal PIP"/>
      <sheetName val="Pivot _Groups"/>
      <sheetName val="Risk_Ranking"/>
      <sheetName val="Projects"/>
      <sheetName val="Risk rating lookup"/>
      <sheetName val="Strategy_Split"/>
      <sheetName val="Dist_Lines"/>
      <sheetName val="Cust_Connect"/>
      <sheetName val="Dist_Subs"/>
      <sheetName val="Network_UG"/>
      <sheetName val="Subtran_Lines"/>
      <sheetName val="Subtran_Trfrs"/>
      <sheetName val="Subtran_Equip"/>
      <sheetName val="Cust_Metering"/>
      <sheetName val="Network_Metering"/>
      <sheetName val="Telecomms"/>
      <sheetName val="Load_Control"/>
      <sheetName val="SCADA"/>
      <sheetName val="Gen_BH"/>
      <sheetName val="Streetlights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ESS_1</v>
          </cell>
          <cell r="B7" t="str">
            <v>Distribution Growth - Voltage Constraints</v>
          </cell>
          <cell r="C7" t="e">
            <v>#REF!</v>
          </cell>
          <cell r="D7" t="e">
            <v>#REF!</v>
          </cell>
          <cell r="E7">
            <v>16220408.901345413</v>
          </cell>
          <cell r="F7">
            <v>13147820.254525557</v>
          </cell>
          <cell r="G7">
            <v>13604919.030968571</v>
          </cell>
          <cell r="H7">
            <v>14093349.855787035</v>
          </cell>
          <cell r="I7">
            <v>14599725.773518533</v>
          </cell>
          <cell r="J7">
            <v>14764634.775816912</v>
          </cell>
          <cell r="K7">
            <v>15133750.645212334</v>
          </cell>
          <cell r="L7">
            <v>15512094.411342639</v>
          </cell>
          <cell r="M7">
            <v>15899896.771626202</v>
          </cell>
          <cell r="N7">
            <v>16297394.190916855</v>
          </cell>
          <cell r="O7">
            <v>16704829.045689773</v>
          </cell>
          <cell r="P7">
            <v>71666223.816145107</v>
          </cell>
        </row>
        <row r="8">
          <cell r="A8" t="str">
            <v>ESS_100N</v>
          </cell>
          <cell r="B8" t="str">
            <v>Replace unsafe streetlight pot belly columns - allocations portion</v>
          </cell>
          <cell r="C8" t="e">
            <v>#REF!</v>
          </cell>
          <cell r="D8" t="e">
            <v>#REF!</v>
          </cell>
          <cell r="E8">
            <v>651328.3655826532</v>
          </cell>
          <cell r="F8">
            <v>671458.63505908975</v>
          </cell>
          <cell r="G8">
            <v>694785.90364770731</v>
          </cell>
          <cell r="H8">
            <v>719777.14230818674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2737350.0465976372</v>
          </cell>
        </row>
        <row r="9">
          <cell r="A9" t="str">
            <v>ESS_1001</v>
          </cell>
          <cell r="B9" t="str">
            <v>Beryl to Mudgee - implement 66kV backup changeover scheme</v>
          </cell>
          <cell r="C9" t="e">
            <v>#REF!</v>
          </cell>
          <cell r="D9" t="e">
            <v>#REF!</v>
          </cell>
          <cell r="E9">
            <v>0</v>
          </cell>
          <cell r="F9">
            <v>335552.13781066408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335552.13781066408</v>
          </cell>
        </row>
        <row r="10">
          <cell r="A10" t="str">
            <v>ESS_1004</v>
          </cell>
          <cell r="B10" t="str">
            <v>Cartwrights Hill ZS - construct 66 kV bus bar</v>
          </cell>
          <cell r="C10" t="e">
            <v>#REF!</v>
          </cell>
          <cell r="D10" t="e">
            <v>#REF!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4225286.4263276579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4225286.4263276579</v>
          </cell>
        </row>
        <row r="11">
          <cell r="A11" t="str">
            <v>ESS_1005</v>
          </cell>
          <cell r="B11" t="str">
            <v xml:space="preserve">Cobaki - establish 66/11kV substation </v>
          </cell>
          <cell r="C11" t="e">
            <v>#REF!</v>
          </cell>
          <cell r="D11" t="e">
            <v>#REF!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7456154.9663092727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7456154.9663092727</v>
          </cell>
        </row>
        <row r="12">
          <cell r="A12" t="str">
            <v>ESS_1006</v>
          </cell>
          <cell r="B12" t="str">
            <v>Cobar town supply augmentation</v>
          </cell>
          <cell r="C12" t="e">
            <v>#REF!</v>
          </cell>
          <cell r="D12" t="e">
            <v>#REF!</v>
          </cell>
          <cell r="E12">
            <v>16978.910915701166</v>
          </cell>
          <cell r="F12">
            <v>1720370.1713549332</v>
          </cell>
          <cell r="G12">
            <v>2834235.4538656627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4571584.5361362975</v>
          </cell>
        </row>
        <row r="13">
          <cell r="A13" t="str">
            <v>ESS_1008</v>
          </cell>
          <cell r="B13" t="str">
            <v xml:space="preserve">Cooma - TransGrid rebuild 66/11kV substation </v>
          </cell>
          <cell r="C13" t="e">
            <v>#REF!</v>
          </cell>
          <cell r="D13" t="e">
            <v>#REF!</v>
          </cell>
          <cell r="E13">
            <v>100660.50639218121</v>
          </cell>
          <cell r="F13">
            <v>4932759.2219093293</v>
          </cell>
          <cell r="G13">
            <v>6021439.3134971848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11054859.041798696</v>
          </cell>
        </row>
        <row r="14">
          <cell r="A14" t="str">
            <v>ESS_1009</v>
          </cell>
          <cell r="B14" t="str">
            <v>Deniliquin to Moulamein tee - convert section of 66kV single cct to dual and add 66kV bay</v>
          </cell>
          <cell r="C14" t="e">
            <v>#REF!</v>
          </cell>
          <cell r="D14" t="e">
            <v>#REF!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>ESS_101</v>
          </cell>
          <cell r="B15" t="str">
            <v>LIDAR - Capitalised Overhead Data Capture - all allocations</v>
          </cell>
          <cell r="C15" t="e">
            <v>#REF!</v>
          </cell>
          <cell r="D15" t="e">
            <v>#REF!</v>
          </cell>
          <cell r="E15">
            <v>8995623.2419868913</v>
          </cell>
          <cell r="F15">
            <v>11114707.001577845</v>
          </cell>
          <cell r="G15">
            <v>11728104.143761065</v>
          </cell>
          <cell r="H15">
            <v>12362501.802347643</v>
          </cell>
          <cell r="I15">
            <v>13002990.816426704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57203927.006100148</v>
          </cell>
        </row>
        <row r="16">
          <cell r="A16" t="str">
            <v>ESS_1010</v>
          </cell>
          <cell r="B16" t="str">
            <v xml:space="preserve">Gloucester BSP - establish 132/33kV substation </v>
          </cell>
          <cell r="C16" t="e">
            <v>#REF!</v>
          </cell>
          <cell r="D16" t="e">
            <v>#REF!</v>
          </cell>
          <cell r="E16">
            <v>52242.349845263285</v>
          </cell>
          <cell r="F16">
            <v>5223368.987766562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5275611.3376118252</v>
          </cell>
        </row>
        <row r="17">
          <cell r="A17" t="str">
            <v>ESS_1011</v>
          </cell>
          <cell r="B17" t="str">
            <v>Googong Town - establish new 132/11kV substation</v>
          </cell>
          <cell r="C17" t="e">
            <v>#REF!</v>
          </cell>
          <cell r="D17" t="e">
            <v>#REF!</v>
          </cell>
          <cell r="E17">
            <v>7510411.8344759382</v>
          </cell>
          <cell r="F17">
            <v>982941.46933797002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8493353.3038139082</v>
          </cell>
        </row>
        <row r="18">
          <cell r="A18" t="str">
            <v>ESS_1012</v>
          </cell>
          <cell r="B18" t="str">
            <v>Queanbeyan TG to Googong Town ZS - Reconnect 132 kV Line</v>
          </cell>
          <cell r="C18" t="e">
            <v>#REF!</v>
          </cell>
          <cell r="D18" t="e">
            <v>#REF!</v>
          </cell>
          <cell r="E18">
            <v>1913401.2596657739</v>
          </cell>
          <cell r="F18">
            <v>850586.30327777902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2763987.5629435531</v>
          </cell>
        </row>
        <row r="19">
          <cell r="A19" t="str">
            <v>ESS_1013</v>
          </cell>
          <cell r="B19" t="str">
            <v>Goulburn to Woodlawn - upgrade 66 kV line</v>
          </cell>
          <cell r="C19" t="e">
            <v>#REF!</v>
          </cell>
          <cell r="D19" t="e">
            <v>#REF!</v>
          </cell>
          <cell r="E19">
            <v>92406.344868022352</v>
          </cell>
          <cell r="F19">
            <v>2665023.4006111184</v>
          </cell>
          <cell r="G19">
            <v>1007864.4676270406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3765294.2131061815</v>
          </cell>
        </row>
        <row r="20">
          <cell r="A20" t="str">
            <v>ESS_1014</v>
          </cell>
          <cell r="B20" t="str">
            <v>Griffith - Augment Supply to Tharbogang/Goolgowi</v>
          </cell>
          <cell r="C20" t="e">
            <v>#REF!</v>
          </cell>
          <cell r="D20" t="e">
            <v>#REF!</v>
          </cell>
          <cell r="E20">
            <v>380.27526104838211</v>
          </cell>
          <cell r="F20">
            <v>397566.73737177788</v>
          </cell>
          <cell r="G20">
            <v>4916797.0485892547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5314744.0612220811</v>
          </cell>
        </row>
        <row r="21">
          <cell r="A21" t="str">
            <v>ESS_1016</v>
          </cell>
          <cell r="B21" t="str">
            <v>Marulan South - rebuild 66/33kV substation</v>
          </cell>
          <cell r="C21" t="e">
            <v>#REF!</v>
          </cell>
          <cell r="D21" t="e">
            <v>#REF!</v>
          </cell>
          <cell r="E21">
            <v>100660.50639218121</v>
          </cell>
          <cell r="F21">
            <v>2969395.9700993206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3070056.476491502</v>
          </cell>
        </row>
        <row r="22">
          <cell r="A22" t="str">
            <v>ESS_1017</v>
          </cell>
          <cell r="B22" t="str">
            <v>Metering for ZS (Power Quality meters)</v>
          </cell>
          <cell r="C22" t="e">
            <v>#REF!</v>
          </cell>
          <cell r="D22" t="e">
            <v>#REF!</v>
          </cell>
          <cell r="E22">
            <v>0</v>
          </cell>
          <cell r="F22">
            <v>442186.77955262666</v>
          </cell>
          <cell r="G22">
            <v>231604.51836485061</v>
          </cell>
          <cell r="H22">
            <v>239919.02138178458</v>
          </cell>
          <cell r="I22">
            <v>248539.55050377041</v>
          </cell>
          <cell r="J22">
            <v>259857.57205437764</v>
          </cell>
          <cell r="K22">
            <v>266354.01135573705</v>
          </cell>
          <cell r="L22">
            <v>273012.8616396304</v>
          </cell>
          <cell r="M22">
            <v>279838.18318062118</v>
          </cell>
          <cell r="N22">
            <v>286834.13776013663</v>
          </cell>
          <cell r="O22">
            <v>294004.99120414001</v>
          </cell>
          <cell r="P22">
            <v>1162249.8698030324</v>
          </cell>
        </row>
        <row r="23">
          <cell r="A23" t="str">
            <v>ESS_1018</v>
          </cell>
          <cell r="B23" t="str">
            <v>Nyngan 132kV network reinforcement</v>
          </cell>
          <cell r="C23" t="e">
            <v>#REF!</v>
          </cell>
          <cell r="D23" t="e">
            <v>#REF!</v>
          </cell>
          <cell r="E23">
            <v>100660.50639218121</v>
          </cell>
          <cell r="F23">
            <v>3825191.8401262681</v>
          </cell>
          <cell r="G23">
            <v>2401109.0922413729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6326961.4387598224</v>
          </cell>
        </row>
        <row r="24">
          <cell r="A24" t="str">
            <v>ESS_1020</v>
          </cell>
          <cell r="B24" t="str">
            <v>Orange North - TransGrid rebuild Orange 66kV busbar</v>
          </cell>
          <cell r="C24" t="e">
            <v>#REF!</v>
          </cell>
          <cell r="D24" t="e">
            <v>#REF!</v>
          </cell>
          <cell r="E24">
            <v>942039.53277039749</v>
          </cell>
          <cell r="F24">
            <v>111040.56616752867</v>
          </cell>
          <cell r="G24">
            <v>3457768.9074316723</v>
          </cell>
          <cell r="H24">
            <v>1679713.8840568466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6190562.8904264448</v>
          </cell>
        </row>
        <row r="25">
          <cell r="A25" t="str">
            <v>ESS_1022</v>
          </cell>
          <cell r="B25" t="str">
            <v>Orange to Blayney - reconductor 66kV feeder</v>
          </cell>
          <cell r="C25" t="e">
            <v>#REF!</v>
          </cell>
          <cell r="D25" t="e">
            <v>#REF!</v>
          </cell>
          <cell r="E25">
            <v>0</v>
          </cell>
          <cell r="F25">
            <v>0</v>
          </cell>
          <cell r="G25">
            <v>0</v>
          </cell>
          <cell r="H25">
            <v>9597028.5906592831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9597028.5906592831</v>
          </cell>
        </row>
        <row r="26">
          <cell r="A26" t="str">
            <v>ESS_1023N</v>
          </cell>
          <cell r="B26" t="str">
            <v>Rectification of low clearance on Distribution feeders - all allocations</v>
          </cell>
          <cell r="C26" t="e">
            <v>#REF!</v>
          </cell>
          <cell r="D26" t="e">
            <v>#REF!</v>
          </cell>
          <cell r="E26">
            <v>1499841.5452435</v>
          </cell>
          <cell r="F26">
            <v>23287386.026162088</v>
          </cell>
          <cell r="G26">
            <v>21573471.226801958</v>
          </cell>
          <cell r="H26">
            <v>21446942.837494038</v>
          </cell>
          <cell r="I26">
            <v>16190682.427334838</v>
          </cell>
          <cell r="J26">
            <v>16536390.94891494</v>
          </cell>
          <cell r="K26">
            <v>16949800.722637814</v>
          </cell>
          <cell r="L26">
            <v>17373545.740703754</v>
          </cell>
          <cell r="M26">
            <v>17807884.384221345</v>
          </cell>
          <cell r="N26">
            <v>18253081.493826877</v>
          </cell>
          <cell r="O26">
            <v>18709408.531172547</v>
          </cell>
          <cell r="P26">
            <v>83998324.063036442</v>
          </cell>
        </row>
        <row r="27">
          <cell r="A27" t="str">
            <v>ESS_1024D</v>
          </cell>
          <cell r="B27" t="str">
            <v>Rectification of low clearance on Subtransmission feeders - defined projects</v>
          </cell>
          <cell r="C27" t="e">
            <v>#REF!</v>
          </cell>
          <cell r="D27" t="e">
            <v>#REF!</v>
          </cell>
          <cell r="E27">
            <v>3550380.2307991795</v>
          </cell>
          <cell r="F27">
            <v>3660274.8063591747</v>
          </cell>
          <cell r="G27">
            <v>5776327.5254525784</v>
          </cell>
          <cell r="H27">
            <v>5983703.7260206416</v>
          </cell>
          <cell r="I27">
            <v>6272569.9864015523</v>
          </cell>
          <cell r="J27">
            <v>6968907.6141855819</v>
          </cell>
          <cell r="K27">
            <v>3632100.1548509598</v>
          </cell>
          <cell r="L27">
            <v>3722902.6587222335</v>
          </cell>
          <cell r="M27">
            <v>3815975.2251902889</v>
          </cell>
          <cell r="N27">
            <v>3911374.6058200453</v>
          </cell>
          <cell r="O27">
            <v>4009158.9709655461</v>
          </cell>
          <cell r="P27">
            <v>25243256.275033124</v>
          </cell>
        </row>
        <row r="28">
          <cell r="A28" t="str">
            <v>ESS_1025</v>
          </cell>
          <cell r="B28" t="str">
            <v>Sutton ZS - install 66/11kV transformer</v>
          </cell>
          <cell r="C28" t="e">
            <v>#REF!</v>
          </cell>
          <cell r="D28" t="e">
            <v>#REF!</v>
          </cell>
          <cell r="E28">
            <v>540349.76565819338</v>
          </cell>
          <cell r="F28">
            <v>681227.64686398464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1221577.4125221781</v>
          </cell>
        </row>
        <row r="29">
          <cell r="A29" t="str">
            <v>ESS_1026</v>
          </cell>
          <cell r="B29" t="str">
            <v>Tamworth - TransGrid 132/66kV substation relocate 66kV feeders</v>
          </cell>
          <cell r="C29" t="e">
            <v>#REF!</v>
          </cell>
          <cell r="D29" t="e">
            <v>#REF!</v>
          </cell>
          <cell r="E29">
            <v>0</v>
          </cell>
          <cell r="F29">
            <v>1580511.9838611791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1580511.9838611791</v>
          </cell>
        </row>
        <row r="30">
          <cell r="A30" t="str">
            <v>ESS_1027</v>
          </cell>
          <cell r="B30" t="str">
            <v>Tamworth to Quirindi - secure easements for future second feeder</v>
          </cell>
          <cell r="C30" t="e">
            <v>#REF!</v>
          </cell>
          <cell r="D30" t="e">
            <v>#REF!</v>
          </cell>
          <cell r="E30">
            <v>1600864.1576753256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1600864.1576753256</v>
          </cell>
        </row>
        <row r="31">
          <cell r="A31" t="str">
            <v>ESS_1028</v>
          </cell>
          <cell r="B31" t="str">
            <v>Terranora to QLD border - refurbish 110kV towers in line with Powerlink</v>
          </cell>
          <cell r="C31" t="e">
            <v>#REF!</v>
          </cell>
          <cell r="D31" t="e">
            <v>#REF!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5051234.3273543268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ESS_1030</v>
          </cell>
          <cell r="B32" t="str">
            <v>Googong to Tralee - construct dual 132kV feeder (operate at 11kV)</v>
          </cell>
          <cell r="C32" t="e">
            <v>#REF!</v>
          </cell>
          <cell r="D32" t="e">
            <v>#REF!</v>
          </cell>
          <cell r="E32">
            <v>0</v>
          </cell>
          <cell r="F32">
            <v>0</v>
          </cell>
          <cell r="G32">
            <v>0</v>
          </cell>
          <cell r="H32">
            <v>3118939.4604353821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3118939.4604353821</v>
          </cell>
        </row>
        <row r="33">
          <cell r="A33" t="str">
            <v>ESS_1031</v>
          </cell>
          <cell r="B33" t="str">
            <v>Wellington to Narromine - convert 66kV to 132kV</v>
          </cell>
          <cell r="C33" t="e">
            <v>#REF!</v>
          </cell>
          <cell r="D33" t="e">
            <v>#REF!</v>
          </cell>
          <cell r="E33">
            <v>3999516.1886431263</v>
          </cell>
          <cell r="F33">
            <v>53672.028426340337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4053188.2170694666</v>
          </cell>
        </row>
        <row r="34">
          <cell r="A34" t="str">
            <v>ESS_1033</v>
          </cell>
          <cell r="B34" t="str">
            <v>Yarrandale to Gilgandra - rebuild existing 66kV feeder</v>
          </cell>
          <cell r="C34" t="e">
            <v>#REF!</v>
          </cell>
          <cell r="D34" t="e">
            <v>#REF!</v>
          </cell>
          <cell r="E34">
            <v>0</v>
          </cell>
          <cell r="F34">
            <v>0</v>
          </cell>
          <cell r="G34">
            <v>578988.36977157521</v>
          </cell>
          <cell r="H34">
            <v>2639183.1405296279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3218171.510301203</v>
          </cell>
        </row>
        <row r="35">
          <cell r="A35" t="str">
            <v>ESS_1034</v>
          </cell>
          <cell r="B35" t="str">
            <v>Monaltrie to Alstonville - secure easements for future needs (Lismore 132kV strategy)</v>
          </cell>
          <cell r="C35" t="e">
            <v>#REF!</v>
          </cell>
          <cell r="D35" t="e">
            <v>#REF!</v>
          </cell>
          <cell r="E35">
            <v>2043194.8794877271</v>
          </cell>
          <cell r="F35">
            <v>441503.51765589777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2484698.3971436247</v>
          </cell>
        </row>
        <row r="36">
          <cell r="A36" t="str">
            <v>ESS_1036</v>
          </cell>
          <cell r="B36" t="str">
            <v>Yarrandale to Gilgandra - new 66kV feeder</v>
          </cell>
          <cell r="C36" t="e">
            <v>#REF!</v>
          </cell>
          <cell r="D36" t="e">
            <v>#REF!</v>
          </cell>
          <cell r="E36">
            <v>695814.93508585088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695814.93508585088</v>
          </cell>
        </row>
        <row r="37">
          <cell r="A37" t="str">
            <v>ESS_1037</v>
          </cell>
          <cell r="B37" t="str">
            <v>Woodlawn - rebuild 66/11kV substation</v>
          </cell>
          <cell r="C37" t="e">
            <v>#REF!</v>
          </cell>
          <cell r="D37" t="e">
            <v>#REF!</v>
          </cell>
          <cell r="E37">
            <v>5544184.4342920277</v>
          </cell>
          <cell r="F37">
            <v>1246527.9048867687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6790712.3391787969</v>
          </cell>
        </row>
        <row r="38">
          <cell r="A38" t="str">
            <v>ESS_1039</v>
          </cell>
          <cell r="B38" t="str">
            <v>Wagga to Temora - rebuild Wagga to Junee 66kV feeder to 132kV and new Junee to Temora 132kV feeder</v>
          </cell>
          <cell r="C38" t="e">
            <v>#REF!</v>
          </cell>
          <cell r="D38" t="e">
            <v>#REF!</v>
          </cell>
          <cell r="E38">
            <v>6303060.7104501734</v>
          </cell>
          <cell r="F38">
            <v>4110257.8797735292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10413318.590223704</v>
          </cell>
        </row>
        <row r="39">
          <cell r="A39" t="str">
            <v>ESS_1040</v>
          </cell>
          <cell r="B39" t="str">
            <v>Wagga Copland St to Kooringal #1 feeder works</v>
          </cell>
          <cell r="C39" t="e">
            <v>#REF!</v>
          </cell>
          <cell r="D39" t="e">
            <v>#REF!</v>
          </cell>
          <cell r="E39">
            <v>102443.08316777907</v>
          </cell>
          <cell r="F39">
            <v>673714.24780741544</v>
          </cell>
          <cell r="G39">
            <v>697136.6822781784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1473294.0132533729</v>
          </cell>
        </row>
        <row r="40">
          <cell r="A40" t="str">
            <v>ESS_12D</v>
          </cell>
          <cell r="B40" t="str">
            <v>Poletop Switchgear replacement - defined projects</v>
          </cell>
          <cell r="C40" t="e">
            <v>#REF!</v>
          </cell>
          <cell r="D40" t="e">
            <v>#REF!</v>
          </cell>
          <cell r="E40">
            <v>2279649.2795392862</v>
          </cell>
          <cell r="F40">
            <v>3525158.1548170042</v>
          </cell>
          <cell r="G40">
            <v>3647626.1926402859</v>
          </cell>
          <cell r="H40">
            <v>3778830.0770966737</v>
          </cell>
          <cell r="I40">
            <v>3914481.78944802</v>
          </cell>
          <cell r="J40">
            <v>4012349.7400381309</v>
          </cell>
          <cell r="K40">
            <v>4112658.4835390835</v>
          </cell>
          <cell r="L40">
            <v>4215474.9456275599</v>
          </cell>
          <cell r="M40">
            <v>4320861.819268249</v>
          </cell>
          <cell r="N40">
            <v>4428883.364749955</v>
          </cell>
          <cell r="O40">
            <v>4539605.4488687022</v>
          </cell>
          <cell r="P40">
            <v>17145745.49354127</v>
          </cell>
        </row>
        <row r="41">
          <cell r="A41" t="str">
            <v>ESS_13D</v>
          </cell>
          <cell r="B41" t="str">
            <v>HV regulator replacement - defined projects</v>
          </cell>
          <cell r="C41" t="e">
            <v>#REF!</v>
          </cell>
          <cell r="D41" t="e">
            <v>#REF!</v>
          </cell>
          <cell r="E41">
            <v>1606609.9684372111</v>
          </cell>
          <cell r="F41">
            <v>1656264.4807580477</v>
          </cell>
          <cell r="G41">
            <v>1713805.5745238625</v>
          </cell>
          <cell r="H41">
            <v>1775449.788694982</v>
          </cell>
          <cell r="I41">
            <v>1839185.4678704899</v>
          </cell>
          <cell r="J41">
            <v>703977.78611095028</v>
          </cell>
          <cell r="K41">
            <v>721577.23076372396</v>
          </cell>
          <cell r="L41">
            <v>739616.66153281706</v>
          </cell>
          <cell r="M41">
            <v>758107.07807113742</v>
          </cell>
          <cell r="N41">
            <v>777059.75502291566</v>
          </cell>
          <cell r="O41">
            <v>796486.24889848847</v>
          </cell>
          <cell r="P41">
            <v>8591315.2802845929</v>
          </cell>
        </row>
        <row r="42">
          <cell r="A42" t="str">
            <v>ESS_14D</v>
          </cell>
          <cell r="B42" t="str">
            <v>Poletop Recloser Replacement / Upgrading - defined projects</v>
          </cell>
          <cell r="C42" t="e">
            <v>#REF!</v>
          </cell>
          <cell r="D42" t="e">
            <v>#REF!</v>
          </cell>
          <cell r="E42">
            <v>4096585.304611675</v>
          </cell>
          <cell r="F42">
            <v>4279672.5753515577</v>
          </cell>
          <cell r="G42">
            <v>4034199.3872847687</v>
          </cell>
          <cell r="H42">
            <v>4179031.3653162736</v>
          </cell>
          <cell r="I42">
            <v>3545780.1940976242</v>
          </cell>
          <cell r="J42">
            <v>4437469.6408944</v>
          </cell>
          <cell r="K42">
            <v>4548406.3819167595</v>
          </cell>
          <cell r="L42">
            <v>4662116.541464678</v>
          </cell>
          <cell r="M42">
            <v>4778669.4550012946</v>
          </cell>
          <cell r="N42">
            <v>4898136.1913763266</v>
          </cell>
          <cell r="O42">
            <v>5020589.5961607331</v>
          </cell>
          <cell r="P42">
            <v>20135268.8266619</v>
          </cell>
        </row>
        <row r="43">
          <cell r="A43" t="str">
            <v>ESS_15N</v>
          </cell>
          <cell r="B43" t="str">
            <v xml:space="preserve">Pole Staking/Reinforcement - all allocations </v>
          </cell>
          <cell r="C43" t="e">
            <v>#REF!</v>
          </cell>
          <cell r="D43" t="e">
            <v>#REF!</v>
          </cell>
          <cell r="E43">
            <v>20135264</v>
          </cell>
          <cell r="F43">
            <v>20135264</v>
          </cell>
          <cell r="G43">
            <v>20135264</v>
          </cell>
          <cell r="H43">
            <v>20135264</v>
          </cell>
          <cell r="I43">
            <v>20135264</v>
          </cell>
          <cell r="J43">
            <v>20135264</v>
          </cell>
          <cell r="K43">
            <v>20135264</v>
          </cell>
          <cell r="L43">
            <v>20135264</v>
          </cell>
          <cell r="M43">
            <v>20135264</v>
          </cell>
          <cell r="N43">
            <v>20135264</v>
          </cell>
          <cell r="O43">
            <v>20135264</v>
          </cell>
          <cell r="P43">
            <v>0</v>
          </cell>
        </row>
        <row r="44">
          <cell r="A44" t="str">
            <v>ESS_16D</v>
          </cell>
          <cell r="B44" t="str">
            <v>Replacement of Bare OH Conductors - defined projects</v>
          </cell>
          <cell r="C44" t="e">
            <v>#REF!</v>
          </cell>
          <cell r="D44" t="e">
            <v>#REF!</v>
          </cell>
          <cell r="E44">
            <v>16566359.530536495</v>
          </cell>
          <cell r="F44">
            <v>17079134.953555379</v>
          </cell>
          <cell r="G44">
            <v>17672910.312424321</v>
          </cell>
          <cell r="H44">
            <v>18307386.279623486</v>
          </cell>
          <cell r="I44">
            <v>18965173.081446391</v>
          </cell>
          <cell r="J44">
            <v>24299128.010603182</v>
          </cell>
          <cell r="K44">
            <v>24906606.210868262</v>
          </cell>
          <cell r="L44">
            <v>25529271.366139963</v>
          </cell>
          <cell r="M44">
            <v>26167503.150293462</v>
          </cell>
          <cell r="N44">
            <v>26821690.729050793</v>
          </cell>
          <cell r="O44">
            <v>27492232.997277059</v>
          </cell>
          <cell r="P44">
            <v>88590964.157586083</v>
          </cell>
        </row>
        <row r="45">
          <cell r="A45" t="str">
            <v>ESS_17N</v>
          </cell>
          <cell r="B45" t="str">
            <v>Pole Replacement Distribution - all allocations</v>
          </cell>
          <cell r="C45" t="e">
            <v>#REF!</v>
          </cell>
          <cell r="D45" t="e">
            <v>#REF!</v>
          </cell>
          <cell r="E45">
            <v>46900529.611598566</v>
          </cell>
          <cell r="F45">
            <v>51085692.314412266</v>
          </cell>
          <cell r="G45">
            <v>55756154.230936915</v>
          </cell>
          <cell r="H45">
            <v>60830673.676910192</v>
          </cell>
          <cell r="I45">
            <v>66257425.854349181</v>
          </cell>
          <cell r="J45">
            <v>69272139.392177701</v>
          </cell>
          <cell r="K45">
            <v>72424021.395525768</v>
          </cell>
          <cell r="L45">
            <v>75719314.269744769</v>
          </cell>
          <cell r="M45">
            <v>79164542.992698655</v>
          </cell>
          <cell r="N45">
            <v>82766530.220383048</v>
          </cell>
          <cell r="O45">
            <v>84962947.016106427</v>
          </cell>
          <cell r="P45">
            <v>280830475.68820709</v>
          </cell>
        </row>
        <row r="46">
          <cell r="A46" t="str">
            <v>ESS_18</v>
          </cell>
          <cell r="B46" t="str">
            <v>Poor Performing Feeders</v>
          </cell>
          <cell r="C46" t="e">
            <v>#REF!</v>
          </cell>
          <cell r="D46" t="e">
            <v>#REF!</v>
          </cell>
          <cell r="E46">
            <v>15635809.51252744</v>
          </cell>
          <cell r="F46">
            <v>19024661.326674204</v>
          </cell>
          <cell r="G46">
            <v>19685600.603351709</v>
          </cell>
          <cell r="H46">
            <v>20393685.698731963</v>
          </cell>
          <cell r="I46">
            <v>21125772.61727896</v>
          </cell>
          <cell r="J46">
            <v>21654653.950224675</v>
          </cell>
          <cell r="K46">
            <v>22196020.298980292</v>
          </cell>
          <cell r="L46">
            <v>22750920.806454796</v>
          </cell>
          <cell r="M46">
            <v>23319693.826616164</v>
          </cell>
          <cell r="N46">
            <v>23902686.172281563</v>
          </cell>
          <cell r="O46">
            <v>24500253.326588601</v>
          </cell>
          <cell r="P46">
            <v>95865529.758564278</v>
          </cell>
        </row>
        <row r="47">
          <cell r="A47" t="str">
            <v>ESS_19</v>
          </cell>
          <cell r="B47" t="str">
            <v>Worst performing feeder segments</v>
          </cell>
          <cell r="C47" t="e">
            <v>#REF!</v>
          </cell>
          <cell r="D47" t="e">
            <v>#REF!</v>
          </cell>
          <cell r="E47">
            <v>4342189.1038843542</v>
          </cell>
          <cell r="F47">
            <v>5035939.7629431719</v>
          </cell>
          <cell r="G47">
            <v>5210894.2773578055</v>
          </cell>
          <cell r="H47">
            <v>5398328.5673114024</v>
          </cell>
          <cell r="I47">
            <v>5592116.2810444282</v>
          </cell>
          <cell r="J47">
            <v>5732092.6039561266</v>
          </cell>
          <cell r="K47">
            <v>5875394.9190550297</v>
          </cell>
          <cell r="L47">
            <v>6022279.7920314046</v>
          </cell>
          <cell r="M47">
            <v>6172836.7868321892</v>
          </cell>
          <cell r="N47">
            <v>6327157.7065029927</v>
          </cell>
          <cell r="O47">
            <v>6485336.649165567</v>
          </cell>
          <cell r="P47">
            <v>25579467.99254116</v>
          </cell>
        </row>
        <row r="48">
          <cell r="A48" t="str">
            <v>ESS_2</v>
          </cell>
          <cell r="B48" t="str">
            <v>Distribution Growth - Thermal Constraints</v>
          </cell>
          <cell r="C48" t="e">
            <v>#REF!</v>
          </cell>
          <cell r="D48" t="e">
            <v>#REF!</v>
          </cell>
          <cell r="E48">
            <v>20608952.462369937</v>
          </cell>
          <cell r="F48">
            <v>15058233.194563484</v>
          </cell>
          <cell r="G48">
            <v>14694813.409425922</v>
          </cell>
          <cell r="H48">
            <v>14192374.25361247</v>
          </cell>
          <cell r="I48">
            <v>13069342.405707616</v>
          </cell>
          <cell r="J48">
            <v>14174049.384784233</v>
          </cell>
          <cell r="K48">
            <v>14528400.619403839</v>
          </cell>
          <cell r="L48">
            <v>14891610.634888932</v>
          </cell>
          <cell r="M48">
            <v>15263900.900761157</v>
          </cell>
          <cell r="N48">
            <v>15645498.423280183</v>
          </cell>
          <cell r="O48">
            <v>16036635.883862182</v>
          </cell>
          <cell r="P48">
            <v>77623715.725679427</v>
          </cell>
        </row>
        <row r="49">
          <cell r="A49" t="str">
            <v>ESS_20</v>
          </cell>
          <cell r="B49" t="str">
            <v>HV network augmentation  - PQ</v>
          </cell>
          <cell r="C49" t="e">
            <v>#REF!</v>
          </cell>
          <cell r="D49" t="e">
            <v>#REF!</v>
          </cell>
          <cell r="E49">
            <v>698776.48694904218</v>
          </cell>
          <cell r="F49">
            <v>727433.91690770886</v>
          </cell>
          <cell r="G49">
            <v>760067.62471452553</v>
          </cell>
          <cell r="H49">
            <v>795036.35822815378</v>
          </cell>
          <cell r="I49">
            <v>831637.26198788383</v>
          </cell>
          <cell r="J49">
            <v>860952.47547295666</v>
          </cell>
          <cell r="K49">
            <v>891301.05023337831</v>
          </cell>
          <cell r="L49">
            <v>922719.41225410474</v>
          </cell>
          <cell r="M49">
            <v>955245.27153606189</v>
          </cell>
          <cell r="N49">
            <v>988917.66735770786</v>
          </cell>
          <cell r="O49">
            <v>1013640.6090416504</v>
          </cell>
          <cell r="P49">
            <v>3812951.6487873141</v>
          </cell>
        </row>
        <row r="50">
          <cell r="A50" t="str">
            <v>ESS_2001</v>
          </cell>
          <cell r="B50" t="str">
            <v>Wagga Copeland St - TransGrid 132/66kV substation relocate 66kV feeders</v>
          </cell>
          <cell r="C50" t="e">
            <v>#REF!</v>
          </cell>
          <cell r="D50" t="e">
            <v>#REF!</v>
          </cell>
          <cell r="E50">
            <v>0</v>
          </cell>
          <cell r="F50">
            <v>0</v>
          </cell>
          <cell r="G50">
            <v>0</v>
          </cell>
          <cell r="H50">
            <v>2399098.6316194711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2399098.6316194711</v>
          </cell>
        </row>
        <row r="51">
          <cell r="A51" t="str">
            <v>ESS_2002</v>
          </cell>
          <cell r="B51" t="str">
            <v>Wagga 66kV network - reconductor various small section of conductors</v>
          </cell>
          <cell r="C51" t="e">
            <v>#REF!</v>
          </cell>
          <cell r="D51" t="e">
            <v>#REF!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124268.38516718392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124268.38516718392</v>
          </cell>
        </row>
        <row r="52">
          <cell r="A52" t="str">
            <v>ESS_2003</v>
          </cell>
          <cell r="B52" t="str">
            <v>Williamsdale TG to Googong Town ZS - Refurbish and Connect 132 kV Line</v>
          </cell>
          <cell r="C52" t="e">
            <v>#REF!</v>
          </cell>
          <cell r="D52" t="e">
            <v>#REF!</v>
          </cell>
          <cell r="E52">
            <v>0</v>
          </cell>
          <cell r="F52">
            <v>0</v>
          </cell>
          <cell r="G52">
            <v>0</v>
          </cell>
          <cell r="H52">
            <v>3598773.6478721853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3598773.6478721853</v>
          </cell>
        </row>
        <row r="53">
          <cell r="A53" t="str">
            <v>ESS_2004</v>
          </cell>
          <cell r="B53" t="str">
            <v>Williamsdale Acquire Route (1km)</v>
          </cell>
          <cell r="C53" t="e">
            <v>#REF!</v>
          </cell>
          <cell r="D53" t="e">
            <v>#REF!</v>
          </cell>
          <cell r="E53">
            <v>0</v>
          </cell>
          <cell r="F53">
            <v>0</v>
          </cell>
          <cell r="G53">
            <v>231595.34790863006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231595.34790863006</v>
          </cell>
        </row>
        <row r="54">
          <cell r="A54" t="str">
            <v>ESS_2005</v>
          </cell>
          <cell r="B54" t="str">
            <v>Queanbeyan TG to Googong Town ZS Refurbish Line 975</v>
          </cell>
          <cell r="C54" t="e">
            <v>#REF!</v>
          </cell>
          <cell r="D54" t="e">
            <v>#REF!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1118475.3893150627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1118475.3893150627</v>
          </cell>
        </row>
        <row r="55">
          <cell r="A55" t="str">
            <v>ESS_2006</v>
          </cell>
          <cell r="B55" t="str">
            <v>Zone Substation Capacitors Bank Replacement</v>
          </cell>
          <cell r="C55" t="e">
            <v>#REF!</v>
          </cell>
          <cell r="D55" t="e">
            <v>#REF!</v>
          </cell>
          <cell r="E55">
            <v>120792.60767061745</v>
          </cell>
          <cell r="F55">
            <v>553979.30908519938</v>
          </cell>
          <cell r="G55">
            <v>571113.89169760107</v>
          </cell>
          <cell r="H55">
            <v>589469.44636718382</v>
          </cell>
          <cell r="I55">
            <v>608478.11174792389</v>
          </cell>
          <cell r="J55">
            <v>530014.95332836511</v>
          </cell>
          <cell r="K55">
            <v>543265.32716157415</v>
          </cell>
          <cell r="L55">
            <v>556846.9603406135</v>
          </cell>
          <cell r="M55">
            <v>570768.1343491287</v>
          </cell>
          <cell r="N55">
            <v>585037.33770785702</v>
          </cell>
          <cell r="O55">
            <v>599663.27115055325</v>
          </cell>
          <cell r="P55">
            <v>2443833.3665685253</v>
          </cell>
        </row>
        <row r="56">
          <cell r="A56" t="str">
            <v>ESS_2007</v>
          </cell>
          <cell r="B56" t="str">
            <v>Data Network Asset Replacement</v>
          </cell>
          <cell r="C56" t="e">
            <v>#REF!</v>
          </cell>
          <cell r="D56" t="e">
            <v>#REF!</v>
          </cell>
          <cell r="E56">
            <v>60396.303835308725</v>
          </cell>
          <cell r="F56">
            <v>43644.811278840811</v>
          </cell>
          <cell r="G56">
            <v>1889540.5369054584</v>
          </cell>
          <cell r="H56">
            <v>46785.514250032196</v>
          </cell>
          <cell r="I56">
            <v>48465.007769051728</v>
          </cell>
          <cell r="J56">
            <v>47246.831282614112</v>
          </cell>
          <cell r="K56">
            <v>48428.002064679466</v>
          </cell>
          <cell r="L56">
            <v>2233741.5952333398</v>
          </cell>
          <cell r="M56">
            <v>50879.669669203846</v>
          </cell>
          <cell r="N56">
            <v>52151.661410933943</v>
          </cell>
          <cell r="O56">
            <v>53455.452946207282</v>
          </cell>
          <cell r="P56">
            <v>2088832.1740386919</v>
          </cell>
        </row>
        <row r="57">
          <cell r="A57" t="str">
            <v>ESS_2008</v>
          </cell>
          <cell r="B57" t="str">
            <v>Major Project Carry Over</v>
          </cell>
          <cell r="C57" t="e">
            <v>#REF!</v>
          </cell>
          <cell r="D57" t="e">
            <v>#REF!</v>
          </cell>
          <cell r="E57">
            <v>1789980.1041917375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1789980.1041917375</v>
          </cell>
        </row>
        <row r="58">
          <cell r="A58" t="str">
            <v>ESS_2009</v>
          </cell>
          <cell r="B58" t="str">
            <v>Utility Blackspot Plan</v>
          </cell>
          <cell r="C58" t="e">
            <v>#REF!</v>
          </cell>
          <cell r="D58" t="e">
            <v>#REF!</v>
          </cell>
          <cell r="E58">
            <v>1628320.9139566331</v>
          </cell>
          <cell r="F58">
            <v>1678646.5876477237</v>
          </cell>
          <cell r="G58">
            <v>1736964.759119269</v>
          </cell>
          <cell r="H58">
            <v>1799442.8557704673</v>
          </cell>
          <cell r="I58">
            <v>1864038.7603481431</v>
          </cell>
          <cell r="J58">
            <v>1910704.3792170694</v>
          </cell>
          <cell r="K58">
            <v>1958471.9886974955</v>
          </cell>
          <cell r="L58">
            <v>2007433.7884149328</v>
          </cell>
          <cell r="M58">
            <v>2057619.6331253059</v>
          </cell>
          <cell r="N58">
            <v>2109060.1239534384</v>
          </cell>
          <cell r="O58">
            <v>2161786.6270522736</v>
          </cell>
          <cell r="P58">
            <v>8707413.8768422361</v>
          </cell>
        </row>
        <row r="59">
          <cell r="A59" t="str">
            <v>ESS_2010</v>
          </cell>
          <cell r="B59" t="str">
            <v>Queanbeyan South - 11 kV transformer cable upgrade</v>
          </cell>
          <cell r="C59" t="e">
            <v>#REF!</v>
          </cell>
          <cell r="D59" t="e">
            <v>#REF!</v>
          </cell>
          <cell r="E59">
            <v>8707408</v>
          </cell>
          <cell r="F59">
            <v>8707408</v>
          </cell>
          <cell r="G59">
            <v>8707408</v>
          </cell>
          <cell r="H59">
            <v>8707408</v>
          </cell>
          <cell r="I59">
            <v>8707408</v>
          </cell>
          <cell r="J59">
            <v>8707408</v>
          </cell>
          <cell r="K59">
            <v>8707408</v>
          </cell>
          <cell r="L59">
            <v>8707408</v>
          </cell>
          <cell r="M59">
            <v>8707408</v>
          </cell>
          <cell r="N59">
            <v>8707408</v>
          </cell>
          <cell r="O59">
            <v>8707408</v>
          </cell>
          <cell r="P59">
            <v>0</v>
          </cell>
        </row>
        <row r="60">
          <cell r="A60" t="str">
            <v>ESS_2011</v>
          </cell>
          <cell r="B60" t="str">
            <v>Hillston ZS - Dynamic Compensation</v>
          </cell>
          <cell r="C60" t="e">
            <v>#REF!</v>
          </cell>
          <cell r="D60" t="e">
            <v>#REF!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1242649.2808196815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1242649.2808196815</v>
          </cell>
        </row>
        <row r="61">
          <cell r="A61" t="str">
            <v>ESS_2012</v>
          </cell>
          <cell r="B61" t="str">
            <v xml:space="preserve">Ulan 66kV switch station works </v>
          </cell>
          <cell r="C61" t="e">
            <v>#REF!</v>
          </cell>
          <cell r="D61" t="e">
            <v>#REF!</v>
          </cell>
          <cell r="E61">
            <v>0</v>
          </cell>
          <cell r="F61">
            <v>1011818.2431153314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1011818.2431153314</v>
          </cell>
        </row>
        <row r="62">
          <cell r="A62" t="str">
            <v>ESS_2013</v>
          </cell>
          <cell r="B62" t="str">
            <v>Reactive power compensation</v>
          </cell>
          <cell r="C62" t="e">
            <v>#REF!</v>
          </cell>
          <cell r="D62" t="e">
            <v>#REF!</v>
          </cell>
          <cell r="E62">
            <v>442131.81665177032</v>
          </cell>
          <cell r="F62">
            <v>1082386.0795582468</v>
          </cell>
          <cell r="G62">
            <v>708735.24189593294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2233253.1381059503</v>
          </cell>
        </row>
        <row r="63">
          <cell r="A63" t="str">
            <v>ESS_2014</v>
          </cell>
          <cell r="B63" t="str">
            <v>Casino to Casino North - acquire route new 66kV feeder</v>
          </cell>
          <cell r="C63" t="e">
            <v>#REF!</v>
          </cell>
          <cell r="D63" t="e">
            <v>#REF!</v>
          </cell>
          <cell r="E63">
            <v>397714.45219561219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397714.45219561219</v>
          </cell>
        </row>
        <row r="64">
          <cell r="A64" t="str">
            <v>ESS_2015</v>
          </cell>
          <cell r="B64" t="str">
            <v>Coffs Harbour South - refurbish 66/11kV substation</v>
          </cell>
          <cell r="C64" t="e">
            <v>#REF!</v>
          </cell>
          <cell r="D64" t="e">
            <v>#REF!</v>
          </cell>
          <cell r="E64">
            <v>858630.8681909492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858630.8681909492</v>
          </cell>
        </row>
        <row r="65">
          <cell r="A65" t="str">
            <v>ESS_2016</v>
          </cell>
          <cell r="B65" t="str">
            <v xml:space="preserve">Cudgen to Casuarina - acquire sub site and easements for 33kV network </v>
          </cell>
          <cell r="C65" t="e">
            <v>#REF!</v>
          </cell>
          <cell r="D65" t="e">
            <v>#REF!</v>
          </cell>
          <cell r="E65">
            <v>566126.5860214826</v>
          </cell>
          <cell r="F65">
            <v>465152.0449626795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1031278.6309841621</v>
          </cell>
        </row>
        <row r="66">
          <cell r="A66" t="str">
            <v>ESS_2017</v>
          </cell>
          <cell r="B66" t="str">
            <v>Hallidays Point 66/11kV substation - construct 66kV &amp; 11kV feeders</v>
          </cell>
          <cell r="C66" t="e">
            <v>#REF!</v>
          </cell>
          <cell r="D66" t="e">
            <v>#REF!</v>
          </cell>
          <cell r="E66">
            <v>1964342.4416072599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1964342.4416072599</v>
          </cell>
        </row>
        <row r="67">
          <cell r="A67" t="str">
            <v>ESS_2018</v>
          </cell>
          <cell r="B67" t="str">
            <v>Beryl to Dunedoo - new 66kV feeder</v>
          </cell>
          <cell r="C67" t="e">
            <v>#REF!</v>
          </cell>
          <cell r="D67" t="e">
            <v>#REF!</v>
          </cell>
          <cell r="E67">
            <v>4788943.079482059</v>
          </cell>
          <cell r="F67">
            <v>280292.3330643581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5069235.4125464167</v>
          </cell>
        </row>
        <row r="68">
          <cell r="A68" t="str">
            <v>ESS_2019</v>
          </cell>
          <cell r="B68" t="str">
            <v>Gulgong West - establish new 66/22kV substation</v>
          </cell>
          <cell r="C68" t="e">
            <v>#REF!</v>
          </cell>
          <cell r="D68" t="e">
            <v>#REF!</v>
          </cell>
          <cell r="E68">
            <v>100660.50639218121</v>
          </cell>
          <cell r="F68">
            <v>4150147.3870851877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4250807.8934773691</v>
          </cell>
        </row>
        <row r="69">
          <cell r="A69" t="str">
            <v>ESS_2020</v>
          </cell>
          <cell r="B69" t="str">
            <v>Borthwick St / Wynne St - relocate Wynne St 66/22kV assets to Borthwick St</v>
          </cell>
          <cell r="C69" t="e">
            <v>#REF!</v>
          </cell>
          <cell r="D69" t="e">
            <v>#REF!</v>
          </cell>
          <cell r="E69">
            <v>443120.74573076965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443120.74573076965</v>
          </cell>
        </row>
        <row r="70">
          <cell r="A70" t="str">
            <v>ESS_2021</v>
          </cell>
          <cell r="B70" t="str">
            <v>Maher St - new 66kV feeder</v>
          </cell>
          <cell r="C70" t="e">
            <v>#REF!</v>
          </cell>
          <cell r="D70" t="e">
            <v>#REF!</v>
          </cell>
          <cell r="E70">
            <v>455711.04982273385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455711.04982273385</v>
          </cell>
        </row>
        <row r="71">
          <cell r="A71" t="str">
            <v>ESS_2022</v>
          </cell>
          <cell r="B71" t="str">
            <v>Cooma to Bega - convert 66kV feeder to dual 132/66kV</v>
          </cell>
          <cell r="C71" t="e">
            <v>#REF!</v>
          </cell>
          <cell r="D71" t="e">
            <v>#REF!</v>
          </cell>
          <cell r="E71">
            <v>6143280.3861702923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6143280.3861702923</v>
          </cell>
        </row>
        <row r="72">
          <cell r="A72" t="str">
            <v>ESS_2024</v>
          </cell>
          <cell r="B72" t="str">
            <v>Orange Ring 66kV augmentation</v>
          </cell>
          <cell r="C72" t="e">
            <v>#REF!</v>
          </cell>
          <cell r="D72" t="e">
            <v>#REF!</v>
          </cell>
          <cell r="E72">
            <v>0</v>
          </cell>
          <cell r="F72">
            <v>2238221.8614682616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2238221.8614682616</v>
          </cell>
        </row>
        <row r="73">
          <cell r="A73" t="str">
            <v>ESS_2025</v>
          </cell>
          <cell r="B73" t="str">
            <v>Bathurst Russell St - rebuild 66/11kV substation</v>
          </cell>
          <cell r="C73" t="e">
            <v>#REF!</v>
          </cell>
          <cell r="D73" t="e">
            <v>#REF!</v>
          </cell>
          <cell r="E73">
            <v>349650.60049909347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349650.60049909347</v>
          </cell>
        </row>
        <row r="74">
          <cell r="A74" t="str">
            <v>ESS_2026</v>
          </cell>
          <cell r="B74" t="str">
            <v>Googong Town to Tralee - acquire route new dual 132kV feeder</v>
          </cell>
          <cell r="C74" t="e">
            <v>#REF!</v>
          </cell>
          <cell r="D74" t="e">
            <v>#REF!</v>
          </cell>
          <cell r="E74">
            <v>451979.17227480077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451979.17227480077</v>
          </cell>
        </row>
        <row r="75">
          <cell r="A75" t="str">
            <v>ESS_2027</v>
          </cell>
          <cell r="B75" t="str">
            <v>Leeton ZS Upgrade</v>
          </cell>
          <cell r="C75" t="e">
            <v>#REF!</v>
          </cell>
          <cell r="D75" t="e">
            <v>#REF!</v>
          </cell>
          <cell r="E75">
            <v>2084661.9146996823</v>
          </cell>
          <cell r="F75">
            <v>550199.7787863008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2634861.6934859832</v>
          </cell>
        </row>
        <row r="76">
          <cell r="A76" t="str">
            <v>ESS_2028</v>
          </cell>
          <cell r="B76" t="str">
            <v xml:space="preserve">Pole top refurbishment of Taree to Forster 66kV feeders </v>
          </cell>
          <cell r="C76" t="e">
            <v>#REF!</v>
          </cell>
          <cell r="D76" t="e">
            <v>#REF!</v>
          </cell>
          <cell r="E76">
            <v>0</v>
          </cell>
          <cell r="F76">
            <v>0</v>
          </cell>
          <cell r="G76">
            <v>2316283.1483579096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2316283.1483579096</v>
          </cell>
        </row>
        <row r="77">
          <cell r="A77" t="str">
            <v>ESS_2029</v>
          </cell>
          <cell r="B77" t="str">
            <v>Pole top refurbishment of Dubbo to Nyngan 132kV feeder 943/1, 943/2 and 9GU</v>
          </cell>
          <cell r="C77" t="e">
            <v>#REF!</v>
          </cell>
          <cell r="D77" t="e">
            <v>#REF!</v>
          </cell>
          <cell r="E77">
            <v>1681607.4729702179</v>
          </cell>
          <cell r="F77">
            <v>2490619.1438916558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4172226.6168618738</v>
          </cell>
        </row>
        <row r="78">
          <cell r="A78" t="str">
            <v>ESS_21</v>
          </cell>
          <cell r="B78" t="str">
            <v>LV network augmentation - PQ</v>
          </cell>
          <cell r="C78" t="e">
            <v>#REF!</v>
          </cell>
          <cell r="D78" t="e">
            <v>#REF!</v>
          </cell>
          <cell r="E78">
            <v>2514765.329002317</v>
          </cell>
          <cell r="F78">
            <v>2617898.0368485991</v>
          </cell>
          <cell r="G78">
            <v>2735340.6218269346</v>
          </cell>
          <cell r="H78">
            <v>2861186.5257484354</v>
          </cell>
          <cell r="I78">
            <v>2992906.303823669</v>
          </cell>
          <cell r="J78">
            <v>3098406.2510334533</v>
          </cell>
          <cell r="K78">
            <v>3207625.071382382</v>
          </cell>
          <cell r="L78">
            <v>3320693.8551486107</v>
          </cell>
          <cell r="M78">
            <v>3437748.3135425989</v>
          </cell>
          <cell r="N78">
            <v>3558928.941594976</v>
          </cell>
          <cell r="O78">
            <v>3647902.165134849</v>
          </cell>
          <cell r="P78">
            <v>13722096.817249954</v>
          </cell>
        </row>
        <row r="79">
          <cell r="A79" t="str">
            <v>ESS_22</v>
          </cell>
          <cell r="B79" t="str">
            <v>Crossings of Navigable Waterways</v>
          </cell>
          <cell r="C79" t="e">
            <v>#REF!</v>
          </cell>
          <cell r="D79" t="e">
            <v>#REF!</v>
          </cell>
          <cell r="E79">
            <v>2587161.8977357172</v>
          </cell>
          <cell r="F79">
            <v>2641857.4327741303</v>
          </cell>
          <cell r="G79">
            <v>2708111.7222051788</v>
          </cell>
          <cell r="H79">
            <v>2779627.2443161928</v>
          </cell>
          <cell r="I79">
            <v>2853343.3107987563</v>
          </cell>
          <cell r="J79">
            <v>2979542.2763956604</v>
          </cell>
          <cell r="K79">
            <v>3054030.8333055517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13570101.607829975</v>
          </cell>
        </row>
        <row r="80">
          <cell r="A80" t="str">
            <v>ESS_23N</v>
          </cell>
          <cell r="B80" t="str">
            <v>LV Spreader Installation - all allocations</v>
          </cell>
          <cell r="C80" t="e">
            <v>#REF!</v>
          </cell>
          <cell r="D80" t="e">
            <v>#REF!</v>
          </cell>
          <cell r="E80">
            <v>1511081.8081517552</v>
          </cell>
          <cell r="F80">
            <v>1557784.0330693417</v>
          </cell>
          <cell r="G80">
            <v>1611903.2967329789</v>
          </cell>
          <cell r="H80">
            <v>1669882.9701549937</v>
          </cell>
          <cell r="I80">
            <v>1729827.9697411191</v>
          </cell>
          <cell r="J80">
            <v>1773134.5994006996</v>
          </cell>
          <cell r="K80">
            <v>1817462.9643857169</v>
          </cell>
          <cell r="L80">
            <v>1862899.5384953595</v>
          </cell>
          <cell r="M80">
            <v>1909472.0269577433</v>
          </cell>
          <cell r="N80">
            <v>1957208.8276316863</v>
          </cell>
          <cell r="O80">
            <v>2006139.0483224785</v>
          </cell>
          <cell r="P80">
            <v>8080480.0778501891</v>
          </cell>
        </row>
        <row r="81">
          <cell r="A81" t="str">
            <v>ESS_25</v>
          </cell>
          <cell r="B81" t="str">
            <v>Customer Outage Communications Improvement Project</v>
          </cell>
          <cell r="C81" t="e">
            <v>#REF!</v>
          </cell>
          <cell r="D81" t="e">
            <v>#REF!</v>
          </cell>
          <cell r="E81">
            <v>1696685.8229307788</v>
          </cell>
          <cell r="F81">
            <v>3646887.5792824267</v>
          </cell>
          <cell r="G81">
            <v>4704696.1185521502</v>
          </cell>
          <cell r="H81">
            <v>1249484.6510781539</v>
          </cell>
          <cell r="I81">
            <v>1326738.2692470872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12624492.441090597</v>
          </cell>
        </row>
        <row r="82">
          <cell r="A82" t="str">
            <v>ESS_26</v>
          </cell>
          <cell r="B82" t="str">
            <v>Service Overhead Replacement</v>
          </cell>
          <cell r="C82" t="e">
            <v>#REF!</v>
          </cell>
          <cell r="D82" t="e">
            <v>#REF!</v>
          </cell>
          <cell r="E82">
            <v>3271492.1146751707</v>
          </cell>
          <cell r="F82">
            <v>6745204.862453945</v>
          </cell>
          <cell r="G82">
            <v>8142798.1441137064</v>
          </cell>
          <cell r="H82">
            <v>8435692.1294672117</v>
          </cell>
          <cell r="I82">
            <v>8738514.2799322195</v>
          </cell>
          <cell r="J82">
            <v>11103005.351414315</v>
          </cell>
          <cell r="K82">
            <v>11380580.485199675</v>
          </cell>
          <cell r="L82">
            <v>11665094.997329663</v>
          </cell>
          <cell r="M82">
            <v>11956722.372262904</v>
          </cell>
          <cell r="N82">
            <v>12255640.431569476</v>
          </cell>
          <cell r="O82">
            <v>12562031.44235871</v>
          </cell>
          <cell r="P82">
            <v>35333701.530642256</v>
          </cell>
        </row>
        <row r="83">
          <cell r="A83" t="str">
            <v>ESS_27</v>
          </cell>
          <cell r="B83" t="str">
            <v>Service Replacements due to voltage drop - PQ</v>
          </cell>
          <cell r="C83" t="e">
            <v>#REF!</v>
          </cell>
          <cell r="D83" t="e">
            <v>#REF!</v>
          </cell>
          <cell r="E83">
            <v>191273.43002610581</v>
          </cell>
          <cell r="F83">
            <v>197185.01913557798</v>
          </cell>
          <cell r="G83">
            <v>204035.46039823987</v>
          </cell>
          <cell r="H83">
            <v>211374.55412450424</v>
          </cell>
          <cell r="I83">
            <v>218962.41972936611</v>
          </cell>
          <cell r="J83">
            <v>226680.84502482627</v>
          </cell>
          <cell r="K83">
            <v>234671.34481195136</v>
          </cell>
          <cell r="L83">
            <v>242943.50971657265</v>
          </cell>
          <cell r="M83">
            <v>251507.26843408181</v>
          </cell>
          <cell r="N83">
            <v>260372.89964638316</v>
          </cell>
          <cell r="O83">
            <v>266882.22213754267</v>
          </cell>
          <cell r="P83">
            <v>1022830.883413794</v>
          </cell>
        </row>
        <row r="84">
          <cell r="A84" t="str">
            <v>ESS_29</v>
          </cell>
          <cell r="B84" t="str">
            <v>Overhead Rural LV conversion to UG for bushfire prevention</v>
          </cell>
          <cell r="C84" t="e">
            <v>#REF!</v>
          </cell>
          <cell r="D84" t="e">
            <v>#REF!</v>
          </cell>
          <cell r="E84">
            <v>4993517.4694670066</v>
          </cell>
          <cell r="F84">
            <v>5147849.5354530197</v>
          </cell>
          <cell r="G84">
            <v>5326691.9279657565</v>
          </cell>
          <cell r="H84">
            <v>5518291.4243627656</v>
          </cell>
          <cell r="I84">
            <v>5716385.5317343045</v>
          </cell>
          <cell r="J84">
            <v>5905853.910326764</v>
          </cell>
          <cell r="K84">
            <v>6053500.2580849323</v>
          </cell>
          <cell r="L84">
            <v>6204837.764537056</v>
          </cell>
          <cell r="M84">
            <v>6359958.708650481</v>
          </cell>
          <cell r="N84">
            <v>6518957.6763667427</v>
          </cell>
          <cell r="O84">
            <v>6681931.6182759097</v>
          </cell>
          <cell r="P84">
            <v>26702735.888982855</v>
          </cell>
        </row>
        <row r="85">
          <cell r="A85" t="str">
            <v>ESS_3</v>
          </cell>
          <cell r="B85" t="str">
            <v>Distribution Growth - Fault Level Constraints</v>
          </cell>
          <cell r="C85" t="e">
            <v>#REF!</v>
          </cell>
          <cell r="D85" t="e">
            <v>#REF!</v>
          </cell>
          <cell r="E85">
            <v>10769365.6032186</v>
          </cell>
          <cell r="F85">
            <v>12019011.515228083</v>
          </cell>
          <cell r="G85">
            <v>12436865.984737905</v>
          </cell>
          <cell r="H85">
            <v>12883362.483339246</v>
          </cell>
          <cell r="I85">
            <v>13346263.395310126</v>
          </cell>
          <cell r="J85">
            <v>13583463.993751558</v>
          </cell>
          <cell r="K85">
            <v>13923050.593595345</v>
          </cell>
          <cell r="L85">
            <v>14271126.858435227</v>
          </cell>
          <cell r="M85">
            <v>14627905.029896107</v>
          </cell>
          <cell r="N85">
            <v>14993602.655643508</v>
          </cell>
          <cell r="O85">
            <v>15368442.722034592</v>
          </cell>
          <cell r="P85">
            <v>61454868.981833957</v>
          </cell>
        </row>
        <row r="86">
          <cell r="A86" t="str">
            <v>ESS_30N</v>
          </cell>
          <cell r="B86" t="str">
            <v>Condition Based Transformer Replacement - all allocations</v>
          </cell>
          <cell r="C86" t="e">
            <v>#REF!</v>
          </cell>
          <cell r="D86" t="e">
            <v>#REF!</v>
          </cell>
          <cell r="E86">
            <v>1248865.7586116404</v>
          </cell>
          <cell r="F86">
            <v>1287521.5912862988</v>
          </cell>
          <cell r="G86">
            <v>1332283.7292398014</v>
          </cell>
          <cell r="H86">
            <v>1380114.1087726438</v>
          </cell>
          <cell r="I86">
            <v>1429701.7905910278</v>
          </cell>
          <cell r="J86">
            <v>1465444.3353558036</v>
          </cell>
          <cell r="K86">
            <v>1502080.4437396983</v>
          </cell>
          <cell r="L86">
            <v>1539632.4548331907</v>
          </cell>
          <cell r="M86">
            <v>1578123.2662040202</v>
          </cell>
          <cell r="N86">
            <v>1617576.3478591205</v>
          </cell>
          <cell r="O86">
            <v>1658015.7565555982</v>
          </cell>
          <cell r="P86">
            <v>6678486.9785014121</v>
          </cell>
        </row>
        <row r="87">
          <cell r="A87" t="str">
            <v>ESS_3000</v>
          </cell>
          <cell r="B87" t="str">
            <v>Ancillary radio Asset Replacement</v>
          </cell>
          <cell r="C87" t="e">
            <v>#REF!</v>
          </cell>
          <cell r="D87" t="e">
            <v>#REF!</v>
          </cell>
          <cell r="E87">
            <v>838842.44201343704</v>
          </cell>
          <cell r="F87">
            <v>962424.04358469497</v>
          </cell>
          <cell r="G87">
            <v>995859.79522838071</v>
          </cell>
          <cell r="H87">
            <v>1031680.5706417348</v>
          </cell>
          <cell r="I87">
            <v>1068715.5559329358</v>
          </cell>
          <cell r="J87">
            <v>1122112.2429620854</v>
          </cell>
          <cell r="K87">
            <v>1150165.0490361371</v>
          </cell>
          <cell r="L87">
            <v>1178919.1752620407</v>
          </cell>
          <cell r="M87">
            <v>1208392.1546435915</v>
          </cell>
          <cell r="N87">
            <v>1238601.958509681</v>
          </cell>
          <cell r="O87">
            <v>1269567.0074724227</v>
          </cell>
          <cell r="P87">
            <v>4897522.4074011836</v>
          </cell>
        </row>
        <row r="88">
          <cell r="A88" t="str">
            <v>ESS_3001</v>
          </cell>
          <cell r="B88" t="str">
            <v>Two Way Radio Base Replacement</v>
          </cell>
          <cell r="C88" t="e">
            <v>#REF!</v>
          </cell>
          <cell r="D88" t="e">
            <v>#REF!</v>
          </cell>
          <cell r="E88">
            <v>1157595.8235100838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1157595.8235100838</v>
          </cell>
        </row>
        <row r="89">
          <cell r="A89" t="str">
            <v>ESS_3002</v>
          </cell>
          <cell r="B89" t="str">
            <v>Mobile Two Way Radio Replacement</v>
          </cell>
          <cell r="C89" t="e">
            <v>#REF!</v>
          </cell>
          <cell r="D89" t="e">
            <v>#REF!</v>
          </cell>
          <cell r="E89">
            <v>425064.15336758317</v>
          </cell>
          <cell r="F89">
            <v>539443.80733272992</v>
          </cell>
          <cell r="G89">
            <v>558198.17874320596</v>
          </cell>
          <cell r="H89">
            <v>578238.077270724</v>
          </cell>
          <cell r="I89">
            <v>599014.24759512907</v>
          </cell>
          <cell r="J89">
            <v>614208.80667398358</v>
          </cell>
          <cell r="K89">
            <v>629564.02684083302</v>
          </cell>
          <cell r="L89">
            <v>645303.12751185382</v>
          </cell>
          <cell r="M89">
            <v>661435.70569965011</v>
          </cell>
          <cell r="N89">
            <v>677971.59834214114</v>
          </cell>
          <cell r="O89">
            <v>694920.88830069464</v>
          </cell>
          <cell r="P89">
            <v>2699958.464309372</v>
          </cell>
        </row>
        <row r="90">
          <cell r="A90" t="str">
            <v>ESS_31</v>
          </cell>
          <cell r="B90" t="str">
            <v>Enclosed Substation Refurbishment Program</v>
          </cell>
          <cell r="C90" t="e">
            <v>#REF!</v>
          </cell>
          <cell r="D90" t="e">
            <v>#REF!</v>
          </cell>
          <cell r="E90">
            <v>6298779.5142277442</v>
          </cell>
          <cell r="F90">
            <v>6493452.6401917599</v>
          </cell>
          <cell r="G90">
            <v>6719042.878659524</v>
          </cell>
          <cell r="H90">
            <v>6960724.8150898209</v>
          </cell>
          <cell r="I90">
            <v>7210598.999434175</v>
          </cell>
          <cell r="J90">
            <v>7391115.534319927</v>
          </cell>
          <cell r="K90">
            <v>7506340.3200253164</v>
          </cell>
          <cell r="L90">
            <v>7693998.8280259492</v>
          </cell>
          <cell r="M90">
            <v>7886348.7987265969</v>
          </cell>
          <cell r="N90">
            <v>8083507.5186947603</v>
          </cell>
          <cell r="O90">
            <v>8285595.2066621277</v>
          </cell>
          <cell r="P90">
            <v>33682598.847603023</v>
          </cell>
        </row>
        <row r="91">
          <cell r="A91" t="str">
            <v>ESS_32N</v>
          </cell>
          <cell r="B91" t="str">
            <v>Overhead Substation Refurbishment Program - all allocations</v>
          </cell>
          <cell r="C91" t="e">
            <v>#REF!</v>
          </cell>
          <cell r="D91" t="e">
            <v>#REF!</v>
          </cell>
          <cell r="E91">
            <v>7680112.8458327148</v>
          </cell>
          <cell r="F91">
            <v>8646703.7407235987</v>
          </cell>
          <cell r="G91">
            <v>8893862.9993039649</v>
          </cell>
          <cell r="H91">
            <v>8319084.3875083569</v>
          </cell>
          <cell r="I91">
            <v>8661772.4651553445</v>
          </cell>
          <cell r="J91">
            <v>9269629.2657478489</v>
          </cell>
          <cell r="K91">
            <v>9501369.9973915443</v>
          </cell>
          <cell r="L91">
            <v>9738904.2473263294</v>
          </cell>
          <cell r="M91">
            <v>9982376.8535094894</v>
          </cell>
          <cell r="N91">
            <v>10231936.274847224</v>
          </cell>
          <cell r="O91">
            <v>10487734.681718402</v>
          </cell>
          <cell r="P91">
            <v>42201536.438523978</v>
          </cell>
        </row>
        <row r="92">
          <cell r="A92" t="str">
            <v>ESS_33</v>
          </cell>
          <cell r="B92" t="str">
            <v>LV Protection Installation program forecast Far West</v>
          </cell>
          <cell r="C92" t="e">
            <v>#REF!</v>
          </cell>
          <cell r="D92" t="e">
            <v>#REF!</v>
          </cell>
          <cell r="E92">
            <v>367475.27105555241</v>
          </cell>
          <cell r="F92">
            <v>432971.03602010885</v>
          </cell>
          <cell r="G92">
            <v>481625.54376373871</v>
          </cell>
          <cell r="H92">
            <v>498916.40459566948</v>
          </cell>
          <cell r="I92">
            <v>516842.53676677239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2297830.7922018422</v>
          </cell>
        </row>
        <row r="93">
          <cell r="A93" t="str">
            <v>ESS_35</v>
          </cell>
          <cell r="B93" t="str">
            <v>Substation Augmentation - PQ</v>
          </cell>
          <cell r="C93" t="e">
            <v>#REF!</v>
          </cell>
          <cell r="D93" t="e">
            <v>#REF!</v>
          </cell>
          <cell r="E93">
            <v>3821126.4114182321</v>
          </cell>
          <cell r="F93">
            <v>3977834.1205979418</v>
          </cell>
          <cell r="G93">
            <v>4156285.3494702512</v>
          </cell>
          <cell r="H93">
            <v>4347505.2226319471</v>
          </cell>
          <cell r="I93">
            <v>4547650.3085788358</v>
          </cell>
          <cell r="J93">
            <v>4707954.9819562398</v>
          </cell>
          <cell r="K93">
            <v>4873910.3950701971</v>
          </cell>
          <cell r="L93">
            <v>5045715.7364964206</v>
          </cell>
          <cell r="M93">
            <v>5223577.2162079196</v>
          </cell>
          <cell r="N93">
            <v>5407708.3130792473</v>
          </cell>
          <cell r="O93">
            <v>5542901.0209062276</v>
          </cell>
          <cell r="P93">
            <v>20850401.412697211</v>
          </cell>
        </row>
        <row r="94">
          <cell r="A94" t="str">
            <v>ESS_36</v>
          </cell>
          <cell r="B94" t="str">
            <v>Distribution Substation Monitoring - NT</v>
          </cell>
          <cell r="C94" t="e">
            <v>#REF!</v>
          </cell>
          <cell r="D94" t="e">
            <v>#REF!</v>
          </cell>
          <cell r="E94">
            <v>0</v>
          </cell>
          <cell r="F94">
            <v>0</v>
          </cell>
          <cell r="G94">
            <v>1559099.568008451</v>
          </cell>
          <cell r="H94">
            <v>1615179.9073395715</v>
          </cell>
          <cell r="I94">
            <v>1673161.1908329525</v>
          </cell>
          <cell r="J94">
            <v>1771756.1730980291</v>
          </cell>
          <cell r="K94">
            <v>1816050.0774254799</v>
          </cell>
          <cell r="L94">
            <v>1861451.3293611165</v>
          </cell>
          <cell r="M94">
            <v>1907987.6125951447</v>
          </cell>
          <cell r="N94">
            <v>1955687.3029100229</v>
          </cell>
          <cell r="O94">
            <v>2004579.4854827728</v>
          </cell>
          <cell r="P94">
            <v>4847440.6661809757</v>
          </cell>
        </row>
        <row r="95">
          <cell r="A95" t="str">
            <v>ESS_38</v>
          </cell>
          <cell r="B95" t="str">
            <v>2 pole Substation Safety Program</v>
          </cell>
          <cell r="C95" t="e">
            <v>#REF!</v>
          </cell>
          <cell r="D95" t="e">
            <v>#REF!</v>
          </cell>
          <cell r="E95">
            <v>799731.09456277464</v>
          </cell>
          <cell r="F95">
            <v>1291108.7142176772</v>
          </cell>
          <cell r="G95">
            <v>1077149.8342513205</v>
          </cell>
          <cell r="H95">
            <v>1148191.0325604603</v>
          </cell>
          <cell r="I95">
            <v>1084995.4168821662</v>
          </cell>
          <cell r="J95">
            <v>1112120.3023042204</v>
          </cell>
          <cell r="K95">
            <v>818299.96103140083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5401176.0924743991</v>
          </cell>
        </row>
        <row r="96">
          <cell r="A96" t="str">
            <v>ESS_39</v>
          </cell>
          <cell r="B96" t="str">
            <v>Noise related replacements</v>
          </cell>
          <cell r="C96" t="e">
            <v>#REF!</v>
          </cell>
          <cell r="D96" t="e">
            <v>#REF!</v>
          </cell>
          <cell r="E96">
            <v>17368.756415537417</v>
          </cell>
          <cell r="F96">
            <v>17906.367912221736</v>
          </cell>
          <cell r="G96">
            <v>18528.902956416434</v>
          </cell>
          <cell r="H96">
            <v>19194.109954957421</v>
          </cell>
          <cell r="I96">
            <v>19883.756855299562</v>
          </cell>
          <cell r="J96">
            <v>20380.850776682048</v>
          </cell>
          <cell r="K96">
            <v>20890.372046099099</v>
          </cell>
          <cell r="L96">
            <v>21412.631347251569</v>
          </cell>
          <cell r="M96">
            <v>21947.947130932858</v>
          </cell>
          <cell r="N96">
            <v>22496.645809206177</v>
          </cell>
          <cell r="O96">
            <v>23059.061954436329</v>
          </cell>
          <cell r="P96">
            <v>92881.894094432573</v>
          </cell>
        </row>
        <row r="97">
          <cell r="A97" t="str">
            <v>ESS_4</v>
          </cell>
          <cell r="B97" t="str">
            <v>Distribution Growth - Customer Connections</v>
          </cell>
          <cell r="C97" t="e">
            <v>#REF!</v>
          </cell>
          <cell r="D97" t="e">
            <v>#REF!</v>
          </cell>
          <cell r="E97">
            <v>8399859.1333164386</v>
          </cell>
          <cell r="F97">
            <v>17398408.664949998</v>
          </cell>
          <cell r="G97">
            <v>18003283.933918387</v>
          </cell>
          <cell r="H97">
            <v>18649620.659720913</v>
          </cell>
          <cell r="I97">
            <v>19319703.987925012</v>
          </cell>
          <cell r="J97">
            <v>19489317.904078323</v>
          </cell>
          <cell r="K97">
            <v>19976550.851680279</v>
          </cell>
          <cell r="L97">
            <v>20475964.62297228</v>
          </cell>
          <cell r="M97">
            <v>20987863.738546588</v>
          </cell>
          <cell r="N97">
            <v>21512560.332010247</v>
          </cell>
          <cell r="O97">
            <v>22050374.340310503</v>
          </cell>
          <cell r="P97">
            <v>81770876.379830748</v>
          </cell>
        </row>
        <row r="98">
          <cell r="A98" t="str">
            <v>ESS_40D</v>
          </cell>
          <cell r="B98" t="str">
            <v>Failed UG cable replacement - defined projects</v>
          </cell>
          <cell r="C98" t="e">
            <v>#REF!</v>
          </cell>
          <cell r="D98" t="e">
            <v>#REF!</v>
          </cell>
          <cell r="E98">
            <v>568288.95488769817</v>
          </cell>
          <cell r="F98">
            <v>611190.36006944801</v>
          </cell>
          <cell r="G98">
            <v>657991.52081061504</v>
          </cell>
          <cell r="H98">
            <v>707438.2988020319</v>
          </cell>
          <cell r="I98">
            <v>758956.2216170053</v>
          </cell>
          <cell r="J98">
            <v>767761.00834247936</v>
          </cell>
          <cell r="K98">
            <v>786955.03355104127</v>
          </cell>
          <cell r="L98">
            <v>806628.90938981716</v>
          </cell>
          <cell r="M98">
            <v>826794.63212456251</v>
          </cell>
          <cell r="N98">
            <v>847464.49792767654</v>
          </cell>
          <cell r="O98">
            <v>868651.11037586827</v>
          </cell>
          <cell r="P98">
            <v>3303865.3561867983</v>
          </cell>
        </row>
        <row r="99">
          <cell r="A99" t="str">
            <v>ESS_4000</v>
          </cell>
          <cell r="B99" t="str">
            <v>Coffs Harbour North to Coffs Harbour South - new 66kV feeder</v>
          </cell>
          <cell r="C99" t="e">
            <v>#REF!</v>
          </cell>
          <cell r="D99" t="e">
            <v>#REF!</v>
          </cell>
          <cell r="E99">
            <v>1259173.679295169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1259173.679295169</v>
          </cell>
        </row>
        <row r="100">
          <cell r="A100" t="str">
            <v>ESS_4001</v>
          </cell>
          <cell r="B100" t="str">
            <v>TG Parkes to Parkes zone - new 66kV feeder and substation work</v>
          </cell>
          <cell r="C100" t="e">
            <v>#REF!</v>
          </cell>
          <cell r="D100" t="e">
            <v>#REF!</v>
          </cell>
          <cell r="E100">
            <v>1055305.1202168812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1055305.1202168812</v>
          </cell>
        </row>
        <row r="101">
          <cell r="A101" t="str">
            <v>ESS_4002</v>
          </cell>
          <cell r="B101" t="str">
            <v>Gunnedah to Narrabri Tee via Boggabri - refurbish 66kV feeders</v>
          </cell>
          <cell r="C101" t="e">
            <v>#REF!</v>
          </cell>
          <cell r="D101" t="e">
            <v>#REF!</v>
          </cell>
          <cell r="E101">
            <v>2023276.1784828422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2023276.1784828422</v>
          </cell>
        </row>
        <row r="102">
          <cell r="A102" t="str">
            <v>ESS_4003</v>
          </cell>
          <cell r="B102" t="str">
            <v>Yarrandale to Gilgandra - acquire route new 66kV feeder</v>
          </cell>
          <cell r="C102" t="e">
            <v>#REF!</v>
          </cell>
          <cell r="D102" t="e">
            <v>#REF!</v>
          </cell>
          <cell r="E102">
            <v>1361.544075511282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1361.544075511282</v>
          </cell>
        </row>
        <row r="103">
          <cell r="A103" t="str">
            <v>ESS_4004</v>
          </cell>
          <cell r="B103" t="str">
            <v xml:space="preserve">Zone Substation Outdoor Bus and Isolator Refurbishment and Replacement </v>
          </cell>
          <cell r="C103" t="e">
            <v>#REF!</v>
          </cell>
          <cell r="D103" t="e">
            <v>#REF!</v>
          </cell>
          <cell r="E103">
            <v>952572.03413018642</v>
          </cell>
          <cell r="F103">
            <v>1382595.146696317</v>
          </cell>
          <cell r="G103">
            <v>1453091.9465860655</v>
          </cell>
          <cell r="H103">
            <v>1767615.2026781526</v>
          </cell>
          <cell r="I103">
            <v>1826540.6025128283</v>
          </cell>
          <cell r="J103">
            <v>1607771.8710823322</v>
          </cell>
          <cell r="K103">
            <v>1647966.1678593904</v>
          </cell>
          <cell r="L103">
            <v>1689165.3220558749</v>
          </cell>
          <cell r="M103">
            <v>1731394.4551072717</v>
          </cell>
          <cell r="N103">
            <v>1774679.316484953</v>
          </cell>
          <cell r="O103">
            <v>1819046.2993970767</v>
          </cell>
          <cell r="P103">
            <v>7382414.9326035492</v>
          </cell>
        </row>
        <row r="104">
          <cell r="A104" t="str">
            <v>ESS_4005D</v>
          </cell>
          <cell r="B104" t="str">
            <v>Poletop Refurbishment Distribution - defined projects</v>
          </cell>
          <cell r="C104" t="str">
            <v>Renewal</v>
          </cell>
          <cell r="D104" t="str">
            <v>Program</v>
          </cell>
          <cell r="E104">
            <v>4498791.857522645</v>
          </cell>
          <cell r="F104">
            <v>4638042.0240820888</v>
          </cell>
          <cell r="G104">
            <v>4799288.7777840532</v>
          </cell>
          <cell r="H104">
            <v>4971588.2652664259</v>
          </cell>
          <cell r="I104">
            <v>5150218.0868608784</v>
          </cell>
          <cell r="J104">
            <v>5278973.5035027824</v>
          </cell>
          <cell r="K104">
            <v>5410947.8410903523</v>
          </cell>
          <cell r="L104">
            <v>5546221.5371176098</v>
          </cell>
          <cell r="M104">
            <v>5684877.0755455503</v>
          </cell>
          <cell r="N104">
            <v>5826999.0024341885</v>
          </cell>
          <cell r="O104">
            <v>5972673.9774950426</v>
          </cell>
          <cell r="P104">
            <v>24057929.011516094</v>
          </cell>
        </row>
        <row r="105">
          <cell r="A105" t="str">
            <v>ESS_4006</v>
          </cell>
          <cell r="B105" t="str">
            <v xml:space="preserve">Pambula - install 66 kV CB </v>
          </cell>
          <cell r="C105" t="e">
            <v>#REF!</v>
          </cell>
          <cell r="D105" t="e">
            <v>#REF!</v>
          </cell>
          <cell r="E105">
            <v>0</v>
          </cell>
          <cell r="F105">
            <v>518881.15031555452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518881.15031555452</v>
          </cell>
        </row>
        <row r="106">
          <cell r="A106" t="str">
            <v>ESS_4007</v>
          </cell>
          <cell r="B106" t="str">
            <v>Taree - TransGrid 132/66/33kV substation relocate 33kV feeders</v>
          </cell>
          <cell r="C106" t="e">
            <v>#REF!</v>
          </cell>
          <cell r="D106" t="e">
            <v>#REF!</v>
          </cell>
          <cell r="E106">
            <v>0</v>
          </cell>
          <cell r="F106">
            <v>0</v>
          </cell>
          <cell r="G106">
            <v>1737072.4934422853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1737072.4934422853</v>
          </cell>
        </row>
        <row r="107">
          <cell r="A107" t="str">
            <v>ESS_4008</v>
          </cell>
          <cell r="B107" t="str">
            <v>Subtransmission minor projects</v>
          </cell>
          <cell r="C107" t="e">
            <v>#REF!</v>
          </cell>
          <cell r="D107" t="e">
            <v>#REF!</v>
          </cell>
          <cell r="E107">
            <v>166254.33494664507</v>
          </cell>
          <cell r="F107">
            <v>515020.6745572068</v>
          </cell>
          <cell r="G107">
            <v>531226.05751544295</v>
          </cell>
          <cell r="H107">
            <v>548578.98102675634</v>
          </cell>
          <cell r="I107">
            <v>566552.88697416638</v>
          </cell>
          <cell r="J107">
            <v>517752.03826896264</v>
          </cell>
          <cell r="K107">
            <v>532708.0227114741</v>
          </cell>
          <cell r="L107">
            <v>546025.7232792608</v>
          </cell>
          <cell r="M107">
            <v>559676.36636124237</v>
          </cell>
          <cell r="N107">
            <v>573668.27552027337</v>
          </cell>
          <cell r="O107">
            <v>588009.98240828002</v>
          </cell>
          <cell r="P107">
            <v>2327632.9350202177</v>
          </cell>
        </row>
        <row r="108">
          <cell r="A108" t="str">
            <v>ESS_4009</v>
          </cell>
          <cell r="B108" t="str">
            <v>Subtransmission polymer termination replacement</v>
          </cell>
          <cell r="C108" t="e">
            <v>#REF!</v>
          </cell>
          <cell r="D108" t="e">
            <v>#REF!</v>
          </cell>
          <cell r="E108">
            <v>164441.01645239507</v>
          </cell>
          <cell r="F108">
            <v>178607.19718776652</v>
          </cell>
          <cell r="G108">
            <v>184771.76207859101</v>
          </cell>
          <cell r="H108">
            <v>191359.86849430256</v>
          </cell>
          <cell r="I108">
            <v>198189.57661187457</v>
          </cell>
          <cell r="J108">
            <v>201263.35175250185</v>
          </cell>
          <cell r="K108">
            <v>217926.00929105756</v>
          </cell>
          <cell r="L108">
            <v>223374.159523334</v>
          </cell>
          <cell r="M108">
            <v>228958.51351141732</v>
          </cell>
          <cell r="N108">
            <v>234682.47634920271</v>
          </cell>
          <cell r="O108">
            <v>240549.53825793273</v>
          </cell>
          <cell r="P108">
            <v>917369.42082492984</v>
          </cell>
        </row>
        <row r="109">
          <cell r="A109" t="str">
            <v>ESS_4010</v>
          </cell>
          <cell r="B109" t="str">
            <v>Subtransmission minor route and land</v>
          </cell>
          <cell r="C109" t="e">
            <v>#REF!</v>
          </cell>
          <cell r="D109" t="e">
            <v>#REF!</v>
          </cell>
          <cell r="E109">
            <v>1058422.4553072397</v>
          </cell>
          <cell r="F109">
            <v>76992.622846122613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1135415.0781533623</v>
          </cell>
        </row>
        <row r="110">
          <cell r="A110" t="str">
            <v>ESS_4011</v>
          </cell>
          <cell r="B110" t="str">
            <v>Orange South ZS - Augmentation</v>
          </cell>
          <cell r="C110" t="e">
            <v>#REF!</v>
          </cell>
          <cell r="D110" t="e">
            <v>#REF!</v>
          </cell>
          <cell r="E110">
            <v>552418.18528871669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552418.18528871669</v>
          </cell>
        </row>
        <row r="111">
          <cell r="A111" t="str">
            <v>ESS_4012</v>
          </cell>
          <cell r="B111" t="str">
            <v>Quira ZS - 2nd tx substation work</v>
          </cell>
          <cell r="C111" t="e">
            <v>#REF!</v>
          </cell>
          <cell r="D111" t="e">
            <v>#REF!</v>
          </cell>
          <cell r="E111">
            <v>0</v>
          </cell>
          <cell r="F111">
            <v>633035.00338497665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633035.00338497665</v>
          </cell>
        </row>
        <row r="112">
          <cell r="A112" t="str">
            <v>ESS_4013</v>
          </cell>
          <cell r="B112" t="str">
            <v>Molong - install 2nd 66/11kV transformer</v>
          </cell>
          <cell r="C112" t="e">
            <v>#REF!</v>
          </cell>
          <cell r="D112" t="e">
            <v>#REF!</v>
          </cell>
          <cell r="E112">
            <v>633035</v>
          </cell>
          <cell r="F112">
            <v>633035</v>
          </cell>
          <cell r="G112">
            <v>633035</v>
          </cell>
          <cell r="H112">
            <v>633035</v>
          </cell>
          <cell r="I112">
            <v>633035</v>
          </cell>
          <cell r="J112">
            <v>633035</v>
          </cell>
          <cell r="K112">
            <v>633035</v>
          </cell>
          <cell r="L112">
            <v>633035</v>
          </cell>
          <cell r="M112">
            <v>633035</v>
          </cell>
          <cell r="N112">
            <v>633035</v>
          </cell>
          <cell r="O112">
            <v>633035</v>
          </cell>
          <cell r="P112">
            <v>0</v>
          </cell>
        </row>
        <row r="113">
          <cell r="A113" t="str">
            <v>ESS_4015</v>
          </cell>
          <cell r="B113" t="str">
            <v>Wagga Copland St to Kooringal #2 feeder works</v>
          </cell>
          <cell r="C113" t="e">
            <v>#REF!</v>
          </cell>
          <cell r="D113" t="e">
            <v>#REF!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A114" t="str">
            <v>ESS_41D</v>
          </cell>
          <cell r="B114" t="str">
            <v>LV UG pit and pillar - defined projects</v>
          </cell>
          <cell r="C114" t="e">
            <v>#REF!</v>
          </cell>
          <cell r="D114" t="e">
            <v>#REF!</v>
          </cell>
          <cell r="E114">
            <v>524964.67293650343</v>
          </cell>
          <cell r="F114">
            <v>541213.79502513597</v>
          </cell>
          <cell r="G114">
            <v>560029.70205085888</v>
          </cell>
          <cell r="H114">
            <v>580135.35418101097</v>
          </cell>
          <cell r="I114">
            <v>600979.69391485164</v>
          </cell>
          <cell r="J114">
            <v>616004.18626272283</v>
          </cell>
          <cell r="K114">
            <v>635617.52709891798</v>
          </cell>
          <cell r="L114">
            <v>651507.9652763909</v>
          </cell>
          <cell r="M114">
            <v>667795.66440830054</v>
          </cell>
          <cell r="N114">
            <v>684490.55601850792</v>
          </cell>
          <cell r="O114">
            <v>701602.81991897058</v>
          </cell>
          <cell r="P114">
            <v>2807323.2181083611</v>
          </cell>
        </row>
        <row r="115">
          <cell r="A115" t="str">
            <v>ESS_42D</v>
          </cell>
          <cell r="B115" t="str">
            <v>High Voltage Cast Pothead Replacement - defined projects</v>
          </cell>
          <cell r="C115" t="e">
            <v>#REF!</v>
          </cell>
          <cell r="D115" t="e">
            <v>#REF!</v>
          </cell>
          <cell r="E115">
            <v>573166.87351566064</v>
          </cell>
          <cell r="F115">
            <v>590873.50331789337</v>
          </cell>
          <cell r="G115">
            <v>611396.7389328297</v>
          </cell>
          <cell r="H115">
            <v>633401.05591292377</v>
          </cell>
          <cell r="I115">
            <v>656132.56994182954</v>
          </cell>
          <cell r="J115">
            <v>672535.88419037533</v>
          </cell>
          <cell r="K115">
            <v>689349.28129513457</v>
          </cell>
          <cell r="L115">
            <v>706583.01332751289</v>
          </cell>
          <cell r="M115">
            <v>724247.5886607006</v>
          </cell>
          <cell r="N115">
            <v>742353.77837721806</v>
          </cell>
          <cell r="O115">
            <v>760912.62283664837</v>
          </cell>
          <cell r="P115">
            <v>3064970.7416211371</v>
          </cell>
        </row>
        <row r="116">
          <cell r="A116" t="str">
            <v>ESS_43D</v>
          </cell>
          <cell r="B116" t="str">
            <v>LV UG Cable replacement (CONSAC) - defined projects</v>
          </cell>
          <cell r="C116" t="e">
            <v>#REF!</v>
          </cell>
          <cell r="D116" t="e">
            <v>#REF!</v>
          </cell>
          <cell r="E116">
            <v>1983511.9827209231</v>
          </cell>
          <cell r="F116">
            <v>4089630.7264124723</v>
          </cell>
          <cell r="G116">
            <v>4936994.2274633516</v>
          </cell>
          <cell r="H116">
            <v>5114576.4157780707</v>
          </cell>
          <cell r="I116">
            <v>5298178.0728647914</v>
          </cell>
          <cell r="J116">
            <v>5430632.524686411</v>
          </cell>
          <cell r="K116">
            <v>5566398.3378035715</v>
          </cell>
          <cell r="L116">
            <v>5705558.2962486595</v>
          </cell>
          <cell r="M116">
            <v>5848197.2536548767</v>
          </cell>
          <cell r="N116">
            <v>5994402.1849962464</v>
          </cell>
          <cell r="O116">
            <v>6144262.2396211522</v>
          </cell>
          <cell r="P116">
            <v>21422891.425239608</v>
          </cell>
        </row>
        <row r="117">
          <cell r="A117" t="str">
            <v>ESS_45D</v>
          </cell>
          <cell r="B117" t="str">
            <v>Pole Top Refurbishment Subtransmission - defined projects</v>
          </cell>
          <cell r="C117" t="e">
            <v>#REF!</v>
          </cell>
          <cell r="D117" t="e">
            <v>#REF!</v>
          </cell>
          <cell r="E117">
            <v>2336624.056239543</v>
          </cell>
          <cell r="F117">
            <v>3446711.6269876976</v>
          </cell>
          <cell r="G117">
            <v>3566540.4379197378</v>
          </cell>
          <cell r="H117">
            <v>3694582.9704681667</v>
          </cell>
          <cell r="I117">
            <v>3827329.8235194148</v>
          </cell>
          <cell r="J117">
            <v>3923013.0691074003</v>
          </cell>
          <cell r="K117">
            <v>4021088.3958350844</v>
          </cell>
          <cell r="L117">
            <v>4121615.6057309611</v>
          </cell>
          <cell r="M117">
            <v>4224655.9958742354</v>
          </cell>
          <cell r="N117">
            <v>4330272.3957710899</v>
          </cell>
          <cell r="O117">
            <v>4438530.2422735095</v>
          </cell>
          <cell r="P117">
            <v>16871788.91513456</v>
          </cell>
        </row>
        <row r="118">
          <cell r="A118" t="str">
            <v>ESS_46D</v>
          </cell>
          <cell r="B118" t="str">
            <v>Pole Replacement Subtransmission - defined project</v>
          </cell>
          <cell r="C118" t="e">
            <v>#REF!</v>
          </cell>
          <cell r="D118" t="e">
            <v>#REF!</v>
          </cell>
          <cell r="E118">
            <v>4712423.36486704</v>
          </cell>
          <cell r="F118">
            <v>5135579.4859446734</v>
          </cell>
          <cell r="G118">
            <v>5607744.1097548753</v>
          </cell>
          <cell r="H118">
            <v>6120787.289645792</v>
          </cell>
          <cell r="I118">
            <v>6669497.5301772254</v>
          </cell>
          <cell r="J118">
            <v>7171210.2775422614</v>
          </cell>
          <cell r="K118">
            <v>7484636.1001999788</v>
          </cell>
          <cell r="L118">
            <v>7811736.865575592</v>
          </cell>
          <cell r="M118">
            <v>8153108.3628187487</v>
          </cell>
          <cell r="N118">
            <v>8509371.4668187704</v>
          </cell>
          <cell r="O118">
            <v>8881202.010765858</v>
          </cell>
          <cell r="P118">
            <v>28246031.780389603</v>
          </cell>
        </row>
        <row r="119">
          <cell r="A119" t="str">
            <v>ESS_47</v>
          </cell>
          <cell r="B119" t="str">
            <v>New/refurbished Zone Substation - Comms</v>
          </cell>
          <cell r="C119" t="e">
            <v>#REF!</v>
          </cell>
          <cell r="D119" t="e">
            <v>#REF!</v>
          </cell>
          <cell r="E119">
            <v>247624.84572476576</v>
          </cell>
          <cell r="F119">
            <v>111014.19630108101</v>
          </cell>
          <cell r="G119">
            <v>0</v>
          </cell>
          <cell r="H119">
            <v>0</v>
          </cell>
          <cell r="I119">
            <v>123274.7657409466</v>
          </cell>
          <cell r="J119">
            <v>0</v>
          </cell>
          <cell r="K119">
            <v>0</v>
          </cell>
          <cell r="L119">
            <v>136506.4308198152</v>
          </cell>
          <cell r="M119">
            <v>0</v>
          </cell>
          <cell r="N119">
            <v>143417.06888006831</v>
          </cell>
          <cell r="O119">
            <v>147002.49560207</v>
          </cell>
          <cell r="P119">
            <v>481913.80776679341</v>
          </cell>
        </row>
        <row r="120">
          <cell r="A120" t="str">
            <v>ESS_48</v>
          </cell>
          <cell r="B120" t="str">
            <v>RF Infrastructure Refurbishment</v>
          </cell>
          <cell r="C120" t="e">
            <v>#REF!</v>
          </cell>
          <cell r="D120" t="e">
            <v>#REF!</v>
          </cell>
          <cell r="E120">
            <v>1425061.8616498124</v>
          </cell>
          <cell r="F120">
            <v>1669693.8055791894</v>
          </cell>
          <cell r="G120">
            <v>575900.31578030984</v>
          </cell>
          <cell r="H120">
            <v>596575.73954501597</v>
          </cell>
          <cell r="I120">
            <v>618010.78449172247</v>
          </cell>
          <cell r="J120">
            <v>649643.93013594404</v>
          </cell>
          <cell r="K120">
            <v>665885.02838934271</v>
          </cell>
          <cell r="L120">
            <v>682532.15409907605</v>
          </cell>
          <cell r="M120">
            <v>699595.45795155293</v>
          </cell>
          <cell r="N120">
            <v>717085.34440034162</v>
          </cell>
          <cell r="O120">
            <v>735012.47801035002</v>
          </cell>
          <cell r="P120">
            <v>4885242.5070460504</v>
          </cell>
        </row>
        <row r="121">
          <cell r="A121" t="str">
            <v>ESS_49</v>
          </cell>
          <cell r="B121" t="str">
            <v>RF Linking replacement</v>
          </cell>
          <cell r="C121" t="e">
            <v>#REF!</v>
          </cell>
          <cell r="D121" t="e">
            <v>#REF!</v>
          </cell>
          <cell r="E121">
            <v>1283834.8893321643</v>
          </cell>
          <cell r="F121">
            <v>1282933.6322670977</v>
          </cell>
          <cell r="G121">
            <v>1327504.2668939102</v>
          </cell>
          <cell r="H121">
            <v>1375254.193510015</v>
          </cell>
          <cell r="I121">
            <v>1424622.6896602644</v>
          </cell>
          <cell r="J121">
            <v>1476463.477581691</v>
          </cell>
          <cell r="K121">
            <v>1513375.0645212331</v>
          </cell>
          <cell r="L121">
            <v>1551209.4411342638</v>
          </cell>
          <cell r="M121">
            <v>1589989.6771626202</v>
          </cell>
          <cell r="N121">
            <v>1629739.4190916854</v>
          </cell>
          <cell r="O121">
            <v>1670482.9045689772</v>
          </cell>
          <cell r="P121">
            <v>6694149.6716634519</v>
          </cell>
        </row>
        <row r="122">
          <cell r="A122" t="str">
            <v>ESS_5</v>
          </cell>
          <cell r="B122" t="str">
            <v>Distribution Feeder Voltage Profile - NT</v>
          </cell>
          <cell r="C122" t="e">
            <v>#REF!</v>
          </cell>
          <cell r="D122" t="e">
            <v>#REF!</v>
          </cell>
          <cell r="E122">
            <v>0</v>
          </cell>
          <cell r="F122">
            <v>0</v>
          </cell>
          <cell r="G122">
            <v>1861748.307503595</v>
          </cell>
          <cell r="H122">
            <v>1928714.8309797514</v>
          </cell>
          <cell r="I122">
            <v>1997951.3053926488</v>
          </cell>
          <cell r="J122">
            <v>2126107.4077176349</v>
          </cell>
          <cell r="K122">
            <v>2179260.0929105757</v>
          </cell>
          <cell r="L122">
            <v>2233741.5952333398</v>
          </cell>
          <cell r="M122">
            <v>2289585.1351141734</v>
          </cell>
          <cell r="N122">
            <v>2346824.7634920273</v>
          </cell>
          <cell r="O122">
            <v>2405495.3825793276</v>
          </cell>
          <cell r="P122">
            <v>5788414.4438759955</v>
          </cell>
        </row>
        <row r="123">
          <cell r="A123" t="str">
            <v>ESS_50</v>
          </cell>
          <cell r="B123" t="str">
            <v>Telecomms into Brownfields zone subs</v>
          </cell>
          <cell r="C123" t="e">
            <v>#REF!</v>
          </cell>
          <cell r="D123" t="e">
            <v>#REF!</v>
          </cell>
          <cell r="E123">
            <v>696208.32641088217</v>
          </cell>
          <cell r="F123">
            <v>601626.93699955684</v>
          </cell>
          <cell r="G123">
            <v>622528.16968186083</v>
          </cell>
          <cell r="H123">
            <v>644920.31950813555</v>
          </cell>
          <cell r="I123">
            <v>668071.49168116623</v>
          </cell>
          <cell r="J123">
            <v>708702.46923921164</v>
          </cell>
          <cell r="K123">
            <v>726420.03097019193</v>
          </cell>
          <cell r="L123">
            <v>744580.53174444661</v>
          </cell>
          <cell r="M123">
            <v>763195.04503805772</v>
          </cell>
          <cell r="N123">
            <v>782274.92116400902</v>
          </cell>
          <cell r="O123">
            <v>801831.79419310915</v>
          </cell>
          <cell r="P123">
            <v>3233355.2442816012</v>
          </cell>
        </row>
        <row r="124">
          <cell r="A124" t="str">
            <v>ESS_5000</v>
          </cell>
          <cell r="B124" t="str">
            <v>Subtransmission Planning Network - long term expenditure</v>
          </cell>
          <cell r="C124" t="e">
            <v>#REF!</v>
          </cell>
          <cell r="D124" t="e">
            <v>#REF!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35435123.461960591</v>
          </cell>
          <cell r="K124">
            <v>36321001.548509598</v>
          </cell>
          <cell r="L124">
            <v>37229026.587222338</v>
          </cell>
          <cell r="M124">
            <v>38159752.251902886</v>
          </cell>
          <cell r="N124">
            <v>39113746.058200449</v>
          </cell>
          <cell r="O124">
            <v>40091589.709655456</v>
          </cell>
          <cell r="P124">
            <v>0</v>
          </cell>
        </row>
        <row r="125">
          <cell r="A125" t="str">
            <v>ESS_51</v>
          </cell>
          <cell r="B125" t="str">
            <v>Technology pole top devices/modem (linked with ESS_25) - NT</v>
          </cell>
          <cell r="C125" t="str">
            <v>Capacity</v>
          </cell>
          <cell r="D125" t="str">
            <v>Program</v>
          </cell>
          <cell r="E125">
            <v>0</v>
          </cell>
          <cell r="F125">
            <v>0</v>
          </cell>
          <cell r="G125">
            <v>1012833.3221713246</v>
          </cell>
          <cell r="H125">
            <v>1049264.6302580379</v>
          </cell>
          <cell r="I125">
            <v>1086930.8432606503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3149028.7956900131</v>
          </cell>
        </row>
        <row r="126">
          <cell r="A126" t="str">
            <v>ESS_52</v>
          </cell>
          <cell r="B126" t="e">
            <v>#N/A</v>
          </cell>
          <cell r="C126" t="str">
            <v>Capacity</v>
          </cell>
          <cell r="D126" t="str">
            <v>Program</v>
          </cell>
          <cell r="E126">
            <v>0</v>
          </cell>
          <cell r="F126">
            <v>0</v>
          </cell>
          <cell r="G126">
            <v>513585.7399317862</v>
          </cell>
          <cell r="H126">
            <v>532059.26359421166</v>
          </cell>
          <cell r="I126">
            <v>551158.98063696187</v>
          </cell>
          <cell r="J126">
            <v>566961.97539136931</v>
          </cell>
          <cell r="K126">
            <v>581136.02477615362</v>
          </cell>
          <cell r="L126">
            <v>595664.42539555731</v>
          </cell>
          <cell r="M126">
            <v>610556.03603044618</v>
          </cell>
          <cell r="N126">
            <v>625819.93693120731</v>
          </cell>
          <cell r="O126">
            <v>641465.43535448739</v>
          </cell>
          <cell r="P126">
            <v>1596803.9841629597</v>
          </cell>
        </row>
        <row r="127">
          <cell r="A127" t="str">
            <v>ESS_53</v>
          </cell>
          <cell r="B127" t="str">
            <v>New  FI Plant - Growth</v>
          </cell>
          <cell r="C127" t="e">
            <v>#REF!</v>
          </cell>
          <cell r="D127" t="e">
            <v>#REF!</v>
          </cell>
          <cell r="E127">
            <v>1198009.4263905436</v>
          </cell>
          <cell r="F127">
            <v>467529.17755001731</v>
          </cell>
          <cell r="G127">
            <v>0</v>
          </cell>
          <cell r="H127">
            <v>0</v>
          </cell>
          <cell r="I127">
            <v>248538.50137975242</v>
          </cell>
          <cell r="J127">
            <v>254752.55193429114</v>
          </cell>
          <cell r="K127">
            <v>0</v>
          </cell>
          <cell r="L127">
            <v>496387.0211629644</v>
          </cell>
          <cell r="M127">
            <v>0</v>
          </cell>
          <cell r="N127">
            <v>521516.61410933943</v>
          </cell>
          <cell r="O127">
            <v>0</v>
          </cell>
          <cell r="P127">
            <v>1914077.1053203135</v>
          </cell>
        </row>
        <row r="128">
          <cell r="A128" t="str">
            <v>ESS_54</v>
          </cell>
          <cell r="B128" t="str">
            <v xml:space="preserve">Controllable load - DM </v>
          </cell>
          <cell r="C128" t="e">
            <v>#REF!</v>
          </cell>
          <cell r="D128" t="e">
            <v>#REF!</v>
          </cell>
          <cell r="E128">
            <v>0</v>
          </cell>
          <cell r="F128">
            <v>401979.90282860026</v>
          </cell>
          <cell r="G128">
            <v>1247835.4828296485</v>
          </cell>
          <cell r="H128">
            <v>1292719.7479952623</v>
          </cell>
          <cell r="I128">
            <v>1339125.445268455</v>
          </cell>
          <cell r="J128">
            <v>1372560.6425540959</v>
          </cell>
          <cell r="K128">
            <v>1452840.0619403839</v>
          </cell>
          <cell r="L128">
            <v>1489161.0634888932</v>
          </cell>
          <cell r="M128">
            <v>1526390.0900761154</v>
          </cell>
          <cell r="N128">
            <v>1564549.842328018</v>
          </cell>
          <cell r="O128">
            <v>1603663.5883862183</v>
          </cell>
          <cell r="P128">
            <v>4281660.5789219663</v>
          </cell>
        </row>
        <row r="129">
          <cell r="A129" t="str">
            <v>ESS_55</v>
          </cell>
          <cell r="B129" t="str">
            <v>Replacement FI Plants</v>
          </cell>
          <cell r="C129" t="e">
            <v>#REF!</v>
          </cell>
          <cell r="D129" t="e">
            <v>#REF!</v>
          </cell>
          <cell r="E129">
            <v>532100.96933902521</v>
          </cell>
          <cell r="F129">
            <v>526064.52526098979</v>
          </cell>
          <cell r="G129">
            <v>555828.72291816596</v>
          </cell>
          <cell r="H129">
            <v>575821.71384654951</v>
          </cell>
          <cell r="I129">
            <v>596492.40331140568</v>
          </cell>
          <cell r="J129">
            <v>611404.7072373603</v>
          </cell>
          <cell r="K129">
            <v>629564.02684083302</v>
          </cell>
          <cell r="L129">
            <v>645303.1275118537</v>
          </cell>
          <cell r="M129">
            <v>661435.70569965011</v>
          </cell>
          <cell r="N129">
            <v>677971.59834214114</v>
          </cell>
          <cell r="O129">
            <v>694920.88830069464</v>
          </cell>
          <cell r="P129">
            <v>2786308.3346761363</v>
          </cell>
        </row>
        <row r="130">
          <cell r="A130" t="str">
            <v>ESS_56</v>
          </cell>
          <cell r="B130" t="str">
            <v>Load Control Relay replacement</v>
          </cell>
          <cell r="C130" t="e">
            <v>#REF!</v>
          </cell>
          <cell r="D130" t="e">
            <v>#REF!</v>
          </cell>
          <cell r="E130">
            <v>2423236.9302749</v>
          </cell>
          <cell r="F130">
            <v>2498242.8778360286</v>
          </cell>
          <cell r="G130">
            <v>2585097.1046667648</v>
          </cell>
          <cell r="H130">
            <v>2677904.7948995465</v>
          </cell>
          <cell r="I130">
            <v>2774122.267110954</v>
          </cell>
          <cell r="J130">
            <v>3543713.1452290099</v>
          </cell>
          <cell r="K130">
            <v>3632100.1548509598</v>
          </cell>
          <cell r="L130">
            <v>3722902.658722233</v>
          </cell>
          <cell r="M130">
            <v>3815975.2251902893</v>
          </cell>
          <cell r="N130">
            <v>3911374.6058200458</v>
          </cell>
          <cell r="O130">
            <v>4009158.9709655466</v>
          </cell>
          <cell r="P130">
            <v>12958603.974788193</v>
          </cell>
        </row>
        <row r="131">
          <cell r="A131" t="str">
            <v>ESS_57</v>
          </cell>
          <cell r="B131" t="str">
            <v>Convert existing legacy controllers</v>
          </cell>
          <cell r="C131" t="e">
            <v>#REF!</v>
          </cell>
          <cell r="D131" t="e">
            <v>#REF!</v>
          </cell>
          <cell r="E131">
            <v>124919.68843269687</v>
          </cell>
          <cell r="F131">
            <v>139668.7590443471</v>
          </cell>
          <cell r="G131">
            <v>138957.18072954149</v>
          </cell>
          <cell r="H131">
            <v>143955.42846163738</v>
          </cell>
          <cell r="I131">
            <v>149123.10082785142</v>
          </cell>
          <cell r="J131">
            <v>152851.76739473111</v>
          </cell>
          <cell r="K131">
            <v>157391.00671020825</v>
          </cell>
          <cell r="L131">
            <v>161325.78187796343</v>
          </cell>
          <cell r="M131">
            <v>165358.92642491253</v>
          </cell>
          <cell r="N131">
            <v>169492.89958553528</v>
          </cell>
          <cell r="O131">
            <v>173730.22207517366</v>
          </cell>
          <cell r="P131">
            <v>696624.15749607421</v>
          </cell>
        </row>
        <row r="132">
          <cell r="A132" t="str">
            <v>ESS_58</v>
          </cell>
          <cell r="B132" t="str">
            <v>Mobile FI Plant Studies</v>
          </cell>
          <cell r="C132" t="e">
            <v>#REF!</v>
          </cell>
          <cell r="D132" t="e">
            <v>#REF!</v>
          </cell>
          <cell r="E132">
            <v>29141.21660053646</v>
          </cell>
          <cell r="F132">
            <v>32596.126783847696</v>
          </cell>
          <cell r="G132">
            <v>32423.342170226348</v>
          </cell>
          <cell r="H132">
            <v>33589.599974382058</v>
          </cell>
          <cell r="I132">
            <v>34795.390193165338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162545.6757221579</v>
          </cell>
        </row>
        <row r="133">
          <cell r="A133" t="str">
            <v>ESS_59</v>
          </cell>
          <cell r="B133" t="str">
            <v xml:space="preserve">Synchronisation of multiple FI plant </v>
          </cell>
          <cell r="C133" t="e">
            <v>#REF!</v>
          </cell>
          <cell r="D133" t="e">
            <v>#REF!</v>
          </cell>
          <cell r="E133">
            <v>80528.405113744957</v>
          </cell>
          <cell r="F133">
            <v>272755.82632963877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353284.23144338373</v>
          </cell>
        </row>
        <row r="134">
          <cell r="A134" t="str">
            <v>ESS_6</v>
          </cell>
          <cell r="B134" t="str">
            <v>High Voltage Feeder Control Point monitoring - NT</v>
          </cell>
          <cell r="C134" t="e">
            <v>#REF!</v>
          </cell>
          <cell r="D134" t="e">
            <v>#REF!</v>
          </cell>
          <cell r="E134">
            <v>0</v>
          </cell>
          <cell r="F134">
            <v>0</v>
          </cell>
          <cell r="G134">
            <v>418816.94276343705</v>
          </cell>
          <cell r="H134">
            <v>433881.66138337506</v>
          </cell>
          <cell r="I134">
            <v>449457.02591792139</v>
          </cell>
          <cell r="J134">
            <v>472468.31282614113</v>
          </cell>
          <cell r="K134">
            <v>484280.0206467947</v>
          </cell>
          <cell r="L134">
            <v>496387.0211629644</v>
          </cell>
          <cell r="M134">
            <v>508796.69669203844</v>
          </cell>
          <cell r="N134">
            <v>521516.61410933943</v>
          </cell>
          <cell r="O134">
            <v>534554.52946207277</v>
          </cell>
          <cell r="P134">
            <v>1302155.6300647336</v>
          </cell>
        </row>
        <row r="135">
          <cell r="A135" t="str">
            <v>ESS_61</v>
          </cell>
          <cell r="B135" t="str">
            <v>Brownfield SCADA - ZSS Developments</v>
          </cell>
          <cell r="C135" t="e">
            <v>#REF!</v>
          </cell>
          <cell r="D135" t="e">
            <v>#REF!</v>
          </cell>
          <cell r="E135">
            <v>783315.73109955899</v>
          </cell>
          <cell r="F135">
            <v>268595.51868332608</v>
          </cell>
          <cell r="G135">
            <v>277921.06024507654</v>
          </cell>
          <cell r="H135">
            <v>0</v>
          </cell>
          <cell r="I135">
            <v>99418.510652443802</v>
          </cell>
          <cell r="J135">
            <v>203801.57113139701</v>
          </cell>
          <cell r="K135">
            <v>211872.50903297268</v>
          </cell>
          <cell r="L135">
            <v>217169.32175879693</v>
          </cell>
          <cell r="M135">
            <v>222598.55480276683</v>
          </cell>
          <cell r="N135">
            <v>228163.51867283595</v>
          </cell>
          <cell r="O135">
            <v>233867.60663965682</v>
          </cell>
          <cell r="P135">
            <v>1429250.8206804055</v>
          </cell>
        </row>
        <row r="136">
          <cell r="A136" t="str">
            <v>ESS_62</v>
          </cell>
          <cell r="B136" t="str">
            <v>Replacement program of existing RTU hardware</v>
          </cell>
          <cell r="C136" t="e">
            <v>#REF!</v>
          </cell>
          <cell r="D136" t="e">
            <v>#REF!</v>
          </cell>
          <cell r="E136">
            <v>1286403.9568423559</v>
          </cell>
          <cell r="F136">
            <v>1342977.5934166303</v>
          </cell>
          <cell r="G136">
            <v>1389605.3012253828</v>
          </cell>
          <cell r="H136">
            <v>1439458.8887574105</v>
          </cell>
          <cell r="I136">
            <v>1491277.659786657</v>
          </cell>
          <cell r="J136">
            <v>1528511.7834854776</v>
          </cell>
          <cell r="K136">
            <v>1573910.0671020825</v>
          </cell>
          <cell r="L136">
            <v>1613257.8187796343</v>
          </cell>
          <cell r="M136">
            <v>1653589.264249125</v>
          </cell>
          <cell r="N136">
            <v>1694928.9958553531</v>
          </cell>
          <cell r="O136">
            <v>1737302.2207517368</v>
          </cell>
          <cell r="P136">
            <v>6949723.4000284355</v>
          </cell>
        </row>
        <row r="137">
          <cell r="A137" t="str">
            <v>ESS_63</v>
          </cell>
          <cell r="B137" t="str">
            <v>Installation of SCADA facilities into existing ZSS sites</v>
          </cell>
          <cell r="C137" t="e">
            <v>#REF!</v>
          </cell>
          <cell r="D137" t="e">
            <v>#REF!</v>
          </cell>
          <cell r="E137">
            <v>1189632.5999732953</v>
          </cell>
          <cell r="F137">
            <v>1745870.871441619</v>
          </cell>
          <cell r="G137">
            <v>1806486.8915929976</v>
          </cell>
          <cell r="H137">
            <v>1871296.5553846338</v>
          </cell>
          <cell r="I137">
            <v>1938660.9577226546</v>
          </cell>
          <cell r="J137">
            <v>1987065.3185311211</v>
          </cell>
          <cell r="K137">
            <v>2058190.087748877</v>
          </cell>
          <cell r="L137">
            <v>2109644.8399425987</v>
          </cell>
          <cell r="M137">
            <v>2162385.9609411638</v>
          </cell>
          <cell r="N137">
            <v>2216445.609964692</v>
          </cell>
          <cell r="O137">
            <v>2271856.7502138093</v>
          </cell>
          <cell r="P137">
            <v>8551947.876115201</v>
          </cell>
        </row>
        <row r="138">
          <cell r="A138" t="str">
            <v>ESS_64</v>
          </cell>
          <cell r="B138" t="str">
            <v>Commissioning of existing and new DSA sites</v>
          </cell>
          <cell r="C138" t="e">
            <v>#REF!</v>
          </cell>
          <cell r="D138" t="e">
            <v>#REF!</v>
          </cell>
          <cell r="E138">
            <v>822198.65005561686</v>
          </cell>
          <cell r="F138">
            <v>797728.69076391845</v>
          </cell>
          <cell r="G138">
            <v>825425.54867852782</v>
          </cell>
          <cell r="H138">
            <v>855038.57989390183</v>
          </cell>
          <cell r="I138">
            <v>885818.92977178073</v>
          </cell>
          <cell r="J138">
            <v>907935.99958846497</v>
          </cell>
          <cell r="K138">
            <v>968560.0412935894</v>
          </cell>
          <cell r="L138">
            <v>992774.04232592881</v>
          </cell>
          <cell r="M138">
            <v>1017593.3933840769</v>
          </cell>
          <cell r="N138">
            <v>1043033.2282186789</v>
          </cell>
          <cell r="O138">
            <v>1069109.0589241455</v>
          </cell>
          <cell r="P138">
            <v>4186210.3991637463</v>
          </cell>
        </row>
        <row r="139">
          <cell r="A139" t="str">
            <v>ESS_65</v>
          </cell>
          <cell r="B139" t="str">
            <v>Broken Hill asset refurbishment</v>
          </cell>
          <cell r="C139" t="e">
            <v>#REF!</v>
          </cell>
          <cell r="D139" t="e">
            <v>#REF!</v>
          </cell>
          <cell r="E139">
            <v>767125.26373227593</v>
          </cell>
          <cell r="F139">
            <v>305000.4156800842</v>
          </cell>
          <cell r="G139">
            <v>115797.67395431505</v>
          </cell>
          <cell r="H139">
            <v>667435.98041993892</v>
          </cell>
          <cell r="I139">
            <v>124269.53752892255</v>
          </cell>
          <cell r="J139">
            <v>0</v>
          </cell>
          <cell r="K139">
            <v>121070.00516169866</v>
          </cell>
          <cell r="L139">
            <v>124096.7552907411</v>
          </cell>
          <cell r="M139">
            <v>127199.17417300964</v>
          </cell>
          <cell r="N139">
            <v>782274.92116400902</v>
          </cell>
          <cell r="O139">
            <v>0</v>
          </cell>
          <cell r="P139">
            <v>1979628.8713155366</v>
          </cell>
        </row>
        <row r="140">
          <cell r="A140" t="str">
            <v>ESS_68</v>
          </cell>
          <cell r="B140" t="str">
            <v xml:space="preserve">Broken Hill Safety &amp; Legal </v>
          </cell>
          <cell r="C140" t="e">
            <v>#REF!</v>
          </cell>
          <cell r="D140" t="e">
            <v>#REF!</v>
          </cell>
          <cell r="E140">
            <v>213400.27355142415</v>
          </cell>
          <cell r="F140">
            <v>3730.7554707688369</v>
          </cell>
          <cell r="G140">
            <v>231595.34790863006</v>
          </cell>
          <cell r="H140">
            <v>0</v>
          </cell>
          <cell r="I140">
            <v>248539.07505784504</v>
          </cell>
          <cell r="J140">
            <v>0</v>
          </cell>
          <cell r="K140">
            <v>266354.01135573705</v>
          </cell>
          <cell r="L140">
            <v>0</v>
          </cell>
          <cell r="M140">
            <v>279838.18318062118</v>
          </cell>
          <cell r="N140">
            <v>0</v>
          </cell>
          <cell r="O140">
            <v>294004.99120414001</v>
          </cell>
          <cell r="P140">
            <v>697265.45198866818</v>
          </cell>
        </row>
        <row r="141">
          <cell r="A141" t="str">
            <v>ESS_70</v>
          </cell>
          <cell r="B141" t="str">
            <v xml:space="preserve">Zone Substation Power Transformer Refurbishment </v>
          </cell>
          <cell r="C141" t="e">
            <v>#REF!</v>
          </cell>
          <cell r="D141" t="e">
            <v>#REF!</v>
          </cell>
          <cell r="E141">
            <v>1757744.6138228574</v>
          </cell>
          <cell r="F141">
            <v>1125725.108757203</v>
          </cell>
          <cell r="G141">
            <v>1436967.1459916576</v>
          </cell>
          <cell r="H141">
            <v>2272133.3974574865</v>
          </cell>
          <cell r="I141">
            <v>2127733.3901308002</v>
          </cell>
          <cell r="J141">
            <v>1812304.5848755506</v>
          </cell>
          <cell r="K141">
            <v>1857612.1994974394</v>
          </cell>
          <cell r="L141">
            <v>1904052.5044848751</v>
          </cell>
          <cell r="M141">
            <v>1951653.8170969968</v>
          </cell>
          <cell r="N141">
            <v>2000445.1625244215</v>
          </cell>
          <cell r="O141">
            <v>2050456.2915875316</v>
          </cell>
          <cell r="P141">
            <v>8720303.6561600044</v>
          </cell>
        </row>
        <row r="142">
          <cell r="A142" t="str">
            <v>ESS_71</v>
          </cell>
          <cell r="B142" t="str">
            <v>Zone Substation Power Transformer Replacement</v>
          </cell>
          <cell r="C142" t="e">
            <v>#REF!</v>
          </cell>
          <cell r="D142" t="e">
            <v>#REF!</v>
          </cell>
          <cell r="E142">
            <v>3363508.5021752273</v>
          </cell>
          <cell r="F142">
            <v>6462092.9201525841</v>
          </cell>
          <cell r="G142">
            <v>8154498.2942058621</v>
          </cell>
          <cell r="H142">
            <v>6930005.582993038</v>
          </cell>
          <cell r="I142">
            <v>8279066.8550994266</v>
          </cell>
          <cell r="J142">
            <v>5257369.8898988087</v>
          </cell>
          <cell r="K142">
            <v>5388804.1371462783</v>
          </cell>
          <cell r="L142">
            <v>5523524.2405749345</v>
          </cell>
          <cell r="M142">
            <v>5661612.3465893073</v>
          </cell>
          <cell r="N142">
            <v>5803152.655254039</v>
          </cell>
          <cell r="O142">
            <v>5948231.4716353891</v>
          </cell>
          <cell r="P142">
            <v>33189172.154626139</v>
          </cell>
        </row>
        <row r="143">
          <cell r="A143" t="str">
            <v>ESS_72</v>
          </cell>
          <cell r="B143" t="str">
            <v>Zone Substation Power Transformer Unplanned Failure Replacement</v>
          </cell>
          <cell r="C143" t="e">
            <v>#REF!</v>
          </cell>
          <cell r="D143" t="e">
            <v>#REF!</v>
          </cell>
          <cell r="E143">
            <v>765343.97541115992</v>
          </cell>
          <cell r="F143">
            <v>1909046.7729949756</v>
          </cell>
          <cell r="G143">
            <v>1970945.4586964631</v>
          </cell>
          <cell r="H143">
            <v>2037185.9208099616</v>
          </cell>
          <cell r="I143">
            <v>2105814.3175008832</v>
          </cell>
          <cell r="J143">
            <v>1912093.4360567781</v>
          </cell>
          <cell r="K143">
            <v>1959895.771958197</v>
          </cell>
          <cell r="L143">
            <v>2008893.1662571519</v>
          </cell>
          <cell r="M143">
            <v>2059115.4954135804</v>
          </cell>
          <cell r="N143">
            <v>2110593.3827989195</v>
          </cell>
          <cell r="O143">
            <v>2163358.2173688924</v>
          </cell>
          <cell r="P143">
            <v>8788336.4454134442</v>
          </cell>
        </row>
        <row r="144">
          <cell r="A144" t="str">
            <v>ESS_74</v>
          </cell>
          <cell r="B144" t="str">
            <v xml:space="preserve">Zone Substation On Line Tap Changer Refurbishment </v>
          </cell>
          <cell r="C144" t="e">
            <v>#REF!</v>
          </cell>
          <cell r="D144" t="e">
            <v>#REF!</v>
          </cell>
          <cell r="E144">
            <v>246618.24066084396</v>
          </cell>
          <cell r="F144">
            <v>254399.12590131134</v>
          </cell>
          <cell r="G144">
            <v>263243.59798311029</v>
          </cell>
          <cell r="H144">
            <v>272693.20612687379</v>
          </cell>
          <cell r="I144">
            <v>282489.9566004884</v>
          </cell>
          <cell r="J144">
            <v>289554.56785706471</v>
          </cell>
          <cell r="K144">
            <v>296793.43205349136</v>
          </cell>
          <cell r="L144">
            <v>304213.26785482856</v>
          </cell>
          <cell r="M144">
            <v>311818.5995511993</v>
          </cell>
          <cell r="N144">
            <v>319614.06453997921</v>
          </cell>
          <cell r="O144">
            <v>327604.41615347861</v>
          </cell>
          <cell r="P144">
            <v>1319444.1272726278</v>
          </cell>
        </row>
        <row r="145">
          <cell r="A145" t="str">
            <v>ESS_75</v>
          </cell>
          <cell r="B145" t="str">
            <v>Zone Substation Perimeter Fencing &amp; Security Refurbishment and Replacement</v>
          </cell>
          <cell r="C145" t="e">
            <v>#REF!</v>
          </cell>
          <cell r="D145" t="e">
            <v>#REF!</v>
          </cell>
          <cell r="E145">
            <v>47502.055344293323</v>
          </cell>
          <cell r="F145">
            <v>365056.75777990709</v>
          </cell>
          <cell r="G145">
            <v>376184.85414432955</v>
          </cell>
          <cell r="H145">
            <v>388109.57304099179</v>
          </cell>
          <cell r="I145">
            <v>400456.07541926706</v>
          </cell>
          <cell r="J145">
            <v>136607.12562898631</v>
          </cell>
          <cell r="K145">
            <v>140022.30376971097</v>
          </cell>
          <cell r="L145">
            <v>143522.86136395371</v>
          </cell>
          <cell r="M145">
            <v>147110.93289805256</v>
          </cell>
          <cell r="N145">
            <v>150788.70622050384</v>
          </cell>
          <cell r="O145">
            <v>154558.4238760164</v>
          </cell>
          <cell r="P145">
            <v>1577309.3157287887</v>
          </cell>
        </row>
        <row r="146">
          <cell r="A146" t="str">
            <v>ESS_76</v>
          </cell>
          <cell r="B146" t="str">
            <v>Zone Substation PCB decontamination (Power Transformers)</v>
          </cell>
          <cell r="C146" t="e">
            <v>#REF!</v>
          </cell>
          <cell r="D146" t="e">
            <v>#REF!</v>
          </cell>
          <cell r="E146">
            <v>633942.75697187055</v>
          </cell>
          <cell r="F146">
            <v>1111094.7358429057</v>
          </cell>
          <cell r="G146">
            <v>28940.022377417259</v>
          </cell>
          <cell r="H146">
            <v>29248.157055302428</v>
          </cell>
          <cell r="I146">
            <v>29559.230956837433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1832784.9032043335</v>
          </cell>
        </row>
        <row r="147">
          <cell r="A147" t="str">
            <v>ESS_78</v>
          </cell>
          <cell r="B147" t="str">
            <v xml:space="preserve">Zone Substation Circuit Breaker replacement </v>
          </cell>
          <cell r="C147" t="e">
            <v>#REF!</v>
          </cell>
          <cell r="D147" t="e">
            <v>#REF!</v>
          </cell>
          <cell r="E147">
            <v>4135137.2867653389</v>
          </cell>
          <cell r="F147">
            <v>4837369.1489976179</v>
          </cell>
          <cell r="G147">
            <v>3655504.9660793627</v>
          </cell>
          <cell r="H147">
            <v>2379428.1808831943</v>
          </cell>
          <cell r="I147">
            <v>2741503.1469823774</v>
          </cell>
          <cell r="J147">
            <v>2693643.4321090882</v>
          </cell>
          <cell r="K147">
            <v>2760984.5179118151</v>
          </cell>
          <cell r="L147">
            <v>2830009.1308596097</v>
          </cell>
          <cell r="M147">
            <v>2900759.3591310997</v>
          </cell>
          <cell r="N147">
            <v>2973278.3431093772</v>
          </cell>
          <cell r="O147">
            <v>3047610.3016871111</v>
          </cell>
          <cell r="P147">
            <v>17748942.729707889</v>
          </cell>
        </row>
        <row r="148">
          <cell r="A148" t="str">
            <v>ESS_79</v>
          </cell>
          <cell r="B148" t="str">
            <v>Zone Substation Indoor Switchboards (Replacement, Refurbishment &amp; Conversion)</v>
          </cell>
          <cell r="C148" t="e">
            <v>#REF!</v>
          </cell>
          <cell r="D148" t="e">
            <v>#REF!</v>
          </cell>
          <cell r="E148">
            <v>10809348.715539115</v>
          </cell>
          <cell r="F148">
            <v>10060261.803868191</v>
          </cell>
          <cell r="G148">
            <v>11133577.754689541</v>
          </cell>
          <cell r="H148">
            <v>10142548.490109114</v>
          </cell>
          <cell r="I148">
            <v>7876707.0780879911</v>
          </cell>
          <cell r="J148">
            <v>5649085.0998674873</v>
          </cell>
          <cell r="K148">
            <v>5790312.227364175</v>
          </cell>
          <cell r="L148">
            <v>5935070.0330482777</v>
          </cell>
          <cell r="M148">
            <v>6083446.7838744838</v>
          </cell>
          <cell r="N148">
            <v>6235532.9534713458</v>
          </cell>
          <cell r="O148">
            <v>6391421.2773081278</v>
          </cell>
          <cell r="P148">
            <v>50022443.842293955</v>
          </cell>
        </row>
        <row r="149">
          <cell r="A149" t="str">
            <v>ESS_80</v>
          </cell>
          <cell r="B149" t="str">
            <v>Zone Substation Station Battery Replacement</v>
          </cell>
          <cell r="C149" t="e">
            <v>#REF!</v>
          </cell>
          <cell r="D149" t="e">
            <v>#REF!</v>
          </cell>
          <cell r="E149">
            <v>795142.19307086756</v>
          </cell>
          <cell r="F149">
            <v>819310.76421643153</v>
          </cell>
          <cell r="G149">
            <v>847797.21927205473</v>
          </cell>
          <cell r="H149">
            <v>878236.24336511386</v>
          </cell>
          <cell r="I149">
            <v>909793.62804858584</v>
          </cell>
          <cell r="J149">
            <v>3425395.2679895232</v>
          </cell>
          <cell r="K149">
            <v>3511030.1496892609</v>
          </cell>
          <cell r="L149">
            <v>3598805.9034314919</v>
          </cell>
          <cell r="M149">
            <v>3688776.0510172788</v>
          </cell>
          <cell r="N149">
            <v>3780995.4522927105</v>
          </cell>
          <cell r="O149">
            <v>3875520.3386000278</v>
          </cell>
          <cell r="P149">
            <v>4250280.0479730535</v>
          </cell>
        </row>
        <row r="150">
          <cell r="A150" t="str">
            <v>ESS_81</v>
          </cell>
          <cell r="B150" t="str">
            <v>Zone Substation Voltage Transformer Replacement</v>
          </cell>
          <cell r="C150" t="e">
            <v>#REF!</v>
          </cell>
          <cell r="D150" t="e">
            <v>#REF!</v>
          </cell>
          <cell r="E150">
            <v>443374.45047108049</v>
          </cell>
          <cell r="F150">
            <v>324728.27701508161</v>
          </cell>
          <cell r="G150">
            <v>350480.31553029479</v>
          </cell>
          <cell r="H150">
            <v>378688.71417736425</v>
          </cell>
          <cell r="I150">
            <v>417363.52684801136</v>
          </cell>
          <cell r="J150">
            <v>489014.15314131253</v>
          </cell>
          <cell r="K150">
            <v>501239.50696984539</v>
          </cell>
          <cell r="L150">
            <v>513770.49464409141</v>
          </cell>
          <cell r="M150">
            <v>526614.75701019366</v>
          </cell>
          <cell r="N150">
            <v>539780.12593544833</v>
          </cell>
          <cell r="O150">
            <v>553274.62908383447</v>
          </cell>
          <cell r="P150">
            <v>1914635.2840418327</v>
          </cell>
        </row>
        <row r="151">
          <cell r="A151" t="str">
            <v>ESS_82</v>
          </cell>
          <cell r="B151" t="str">
            <v>Zone Substation Current Transformer Replacement</v>
          </cell>
          <cell r="C151" t="e">
            <v>#REF!</v>
          </cell>
          <cell r="D151" t="e">
            <v>#REF!</v>
          </cell>
          <cell r="E151">
            <v>1096212.8957213722</v>
          </cell>
          <cell r="F151">
            <v>1291709.999931646</v>
          </cell>
          <cell r="G151">
            <v>1335652.3693213584</v>
          </cell>
          <cell r="H151">
            <v>1382628.1176322256</v>
          </cell>
          <cell r="I151">
            <v>1431319.7064720227</v>
          </cell>
          <cell r="J151">
            <v>1432179.0226204968</v>
          </cell>
          <cell r="K151">
            <v>1467983.498186009</v>
          </cell>
          <cell r="L151">
            <v>1504683.0856406591</v>
          </cell>
          <cell r="M151">
            <v>1542300.1627816753</v>
          </cell>
          <cell r="N151">
            <v>1580857.6668512172</v>
          </cell>
          <cell r="O151">
            <v>1620379.1085224974</v>
          </cell>
          <cell r="P151">
            <v>6537523.0890786247</v>
          </cell>
        </row>
        <row r="152">
          <cell r="A152" t="str">
            <v>ESS_83</v>
          </cell>
          <cell r="B152" t="str">
            <v>Zone Substation Surge Diverter Replacement</v>
          </cell>
          <cell r="C152" t="e">
            <v>#REF!</v>
          </cell>
          <cell r="D152" t="e">
            <v>#REF!</v>
          </cell>
          <cell r="E152">
            <v>587905.74483576091</v>
          </cell>
          <cell r="F152">
            <v>606173.56399544096</v>
          </cell>
          <cell r="G152">
            <v>627246.79669703462</v>
          </cell>
          <cell r="H152">
            <v>649765.61283832113</v>
          </cell>
          <cell r="I152">
            <v>673111.77694254019</v>
          </cell>
          <cell r="J152">
            <v>689923.03497515467</v>
          </cell>
          <cell r="K152">
            <v>707171.11084953346</v>
          </cell>
          <cell r="L152">
            <v>724850.3886207717</v>
          </cell>
          <cell r="M152">
            <v>742971.64833629085</v>
          </cell>
          <cell r="N152">
            <v>761545.93954469811</v>
          </cell>
          <cell r="O152">
            <v>780584.58803331549</v>
          </cell>
          <cell r="P152">
            <v>3144203.4953090977</v>
          </cell>
        </row>
        <row r="153">
          <cell r="A153" t="str">
            <v>ESS_84</v>
          </cell>
          <cell r="B153" t="str">
            <v xml:space="preserve">Zone Substation Unplanned Equipment Failure Replacement </v>
          </cell>
          <cell r="C153" t="e">
            <v>#REF!</v>
          </cell>
          <cell r="D153" t="e">
            <v>#REF!</v>
          </cell>
          <cell r="E153">
            <v>301981.51917654357</v>
          </cell>
          <cell r="F153">
            <v>1067370.6968304152</v>
          </cell>
          <cell r="G153">
            <v>1101547.4543516512</v>
          </cell>
          <cell r="H153">
            <v>1138131.8568914928</v>
          </cell>
          <cell r="I153">
            <v>1176032.401072934</v>
          </cell>
          <cell r="J153">
            <v>1076239.1132990131</v>
          </cell>
          <cell r="K153">
            <v>1103145.0911314883</v>
          </cell>
          <cell r="L153">
            <v>1130723.7184097753</v>
          </cell>
          <cell r="M153">
            <v>1158991.8113700196</v>
          </cell>
          <cell r="N153">
            <v>1187966.6066542699</v>
          </cell>
          <cell r="O153">
            <v>1217665.7718206267</v>
          </cell>
          <cell r="P153">
            <v>4785063.928323037</v>
          </cell>
        </row>
        <row r="154">
          <cell r="A154" t="str">
            <v>ESS_85</v>
          </cell>
          <cell r="B154" t="str">
            <v xml:space="preserve">Zone Substation Protection Upgrades and Replacements </v>
          </cell>
          <cell r="C154" t="e">
            <v>#REF!</v>
          </cell>
          <cell r="D154" t="e">
            <v>#REF!</v>
          </cell>
          <cell r="E154">
            <v>2031811.857245228</v>
          </cell>
          <cell r="F154">
            <v>811820.69253770413</v>
          </cell>
          <cell r="G154">
            <v>1204063.8594093462</v>
          </cell>
          <cell r="H154">
            <v>1600825.4963270815</v>
          </cell>
          <cell r="I154">
            <v>612999.28779314843</v>
          </cell>
          <cell r="J154">
            <v>4724683.1282614116</v>
          </cell>
          <cell r="K154">
            <v>4842800.2064679461</v>
          </cell>
          <cell r="L154">
            <v>4963870.211629644</v>
          </cell>
          <cell r="M154">
            <v>5087966.9669203851</v>
          </cell>
          <cell r="N154">
            <v>5215166.1410933938</v>
          </cell>
          <cell r="O154">
            <v>5345545.2946207281</v>
          </cell>
          <cell r="P154">
            <v>6261521.1933125081</v>
          </cell>
        </row>
        <row r="155">
          <cell r="A155" t="str">
            <v>ESS_86</v>
          </cell>
          <cell r="B155" t="str">
            <v xml:space="preserve">Zone Substation Environmental Compliance </v>
          </cell>
          <cell r="C155" t="e">
            <v>#REF!</v>
          </cell>
          <cell r="D155" t="e">
            <v>#REF!</v>
          </cell>
          <cell r="E155">
            <v>491142.70252452797</v>
          </cell>
          <cell r="F155">
            <v>1241785.3311728847</v>
          </cell>
          <cell r="G155">
            <v>1093147.8678939091</v>
          </cell>
          <cell r="H155">
            <v>1128715.4476010678</v>
          </cell>
          <cell r="I155">
            <v>1165552.8234221025</v>
          </cell>
          <cell r="J155">
            <v>1117060.3755271914</v>
          </cell>
          <cell r="K155">
            <v>1144986.8849153714</v>
          </cell>
          <cell r="L155">
            <v>1173611.5570382555</v>
          </cell>
          <cell r="M155">
            <v>1202951.8459642117</v>
          </cell>
          <cell r="N155">
            <v>1233025.6421133168</v>
          </cell>
          <cell r="O155">
            <v>1263851.2831661496</v>
          </cell>
          <cell r="P155">
            <v>5120344.1726144915</v>
          </cell>
        </row>
        <row r="156">
          <cell r="A156" t="str">
            <v>ESS_87</v>
          </cell>
          <cell r="B156" t="str">
            <v xml:space="preserve">Zone Substation Earthing System Refurbishment </v>
          </cell>
          <cell r="C156" t="e">
            <v>#REF!</v>
          </cell>
          <cell r="D156" t="e">
            <v>#REF!</v>
          </cell>
          <cell r="E156">
            <v>390028.40850348014</v>
          </cell>
          <cell r="F156">
            <v>402800.17265386065</v>
          </cell>
          <cell r="G156">
            <v>416800.75271134451</v>
          </cell>
          <cell r="H156">
            <v>431760.99855375651</v>
          </cell>
          <cell r="I156">
            <v>447270.77104990609</v>
          </cell>
          <cell r="J156">
            <v>458298.98812448519</v>
          </cell>
          <cell r="K156">
            <v>469756.46282759728</v>
          </cell>
          <cell r="L156">
            <v>481500.37439828709</v>
          </cell>
          <cell r="M156">
            <v>493537.88375824428</v>
          </cell>
          <cell r="N156">
            <v>505876.33085220034</v>
          </cell>
          <cell r="O156">
            <v>518523.23912350525</v>
          </cell>
          <cell r="P156">
            <v>2088661.1034723478</v>
          </cell>
        </row>
        <row r="157">
          <cell r="A157" t="str">
            <v>ESS_88</v>
          </cell>
          <cell r="B157" t="str">
            <v>Zone Substation Civil Refurbishment</v>
          </cell>
          <cell r="C157" t="e">
            <v>#REF!</v>
          </cell>
          <cell r="D157" t="e">
            <v>#REF!</v>
          </cell>
          <cell r="E157">
            <v>96871.071166693058</v>
          </cell>
          <cell r="F157">
            <v>120415.71079143012</v>
          </cell>
          <cell r="G157">
            <v>124496.86212794982</v>
          </cell>
          <cell r="H157">
            <v>128872.98867268463</v>
          </cell>
          <cell r="I157">
            <v>133395.09013689868</v>
          </cell>
          <cell r="J157">
            <v>132247.4242723831</v>
          </cell>
          <cell r="K157">
            <v>135553.60987919269</v>
          </cell>
          <cell r="L157">
            <v>138942.45012617248</v>
          </cell>
          <cell r="M157">
            <v>142416.01137932678</v>
          </cell>
          <cell r="N157">
            <v>145976.41166380991</v>
          </cell>
          <cell r="O157">
            <v>149625.82195540515</v>
          </cell>
          <cell r="P157">
            <v>604051.72289565625</v>
          </cell>
        </row>
        <row r="158">
          <cell r="A158" t="str">
            <v>ESS_89</v>
          </cell>
          <cell r="B158" t="str">
            <v>Zone Substation Building Refurbishment</v>
          </cell>
          <cell r="C158" t="e">
            <v>#REF!</v>
          </cell>
          <cell r="D158" t="e">
            <v>#REF!</v>
          </cell>
          <cell r="E158">
            <v>1280432.8460655264</v>
          </cell>
          <cell r="F158">
            <v>1697684.6874631371</v>
          </cell>
          <cell r="G158">
            <v>1754837.0496645346</v>
          </cell>
          <cell r="H158">
            <v>1815949.8039868637</v>
          </cell>
          <cell r="I158">
            <v>1951405.9110606075</v>
          </cell>
          <cell r="J158">
            <v>1858684.436804129</v>
          </cell>
          <cell r="K158">
            <v>1905151.5477242316</v>
          </cell>
          <cell r="L158">
            <v>1952780.3364173376</v>
          </cell>
          <cell r="M158">
            <v>2001599.8448277707</v>
          </cell>
          <cell r="N158">
            <v>2051639.8409484648</v>
          </cell>
          <cell r="O158">
            <v>2102930.8369721761</v>
          </cell>
          <cell r="P158">
            <v>8500310.2982406691</v>
          </cell>
        </row>
        <row r="159">
          <cell r="A159" t="str">
            <v>ESS_9</v>
          </cell>
          <cell r="B159" t="str">
            <v>Power factor correction - DM</v>
          </cell>
          <cell r="C159" t="e">
            <v>#REF!</v>
          </cell>
          <cell r="D159" t="e">
            <v>#REF!</v>
          </cell>
          <cell r="E159">
            <v>588863.9623942601</v>
          </cell>
          <cell r="F159">
            <v>489212.19178620132</v>
          </cell>
          <cell r="G159">
            <v>3357205.4863851783</v>
          </cell>
          <cell r="H159">
            <v>3477963.1514282795</v>
          </cell>
          <cell r="I159">
            <v>3602814.1162907807</v>
          </cell>
          <cell r="J159">
            <v>3692768.9455319839</v>
          </cell>
          <cell r="K159">
            <v>3874240.1651743576</v>
          </cell>
          <cell r="L159">
            <v>3971096.1693037152</v>
          </cell>
          <cell r="M159">
            <v>4070373.5735363076</v>
          </cell>
          <cell r="N159">
            <v>4172132.9128747154</v>
          </cell>
          <cell r="O159">
            <v>4276436.2356965821</v>
          </cell>
          <cell r="P159">
            <v>11516058.9082847</v>
          </cell>
        </row>
        <row r="160">
          <cell r="A160" t="str">
            <v>ESS_90</v>
          </cell>
          <cell r="B160" t="str">
            <v xml:space="preserve">Minor Zone Substation Monitoring </v>
          </cell>
          <cell r="C160" t="e">
            <v>#REF!</v>
          </cell>
          <cell r="D160" t="e">
            <v>#REF!</v>
          </cell>
          <cell r="E160">
            <v>0</v>
          </cell>
          <cell r="F160">
            <v>222729.70409434685</v>
          </cell>
          <cell r="G160">
            <v>229366.43242166052</v>
          </cell>
          <cell r="H160">
            <v>236499.66927543897</v>
          </cell>
          <cell r="I160">
            <v>243865.05696405235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932460.86275549873</v>
          </cell>
        </row>
        <row r="161">
          <cell r="A161" t="str">
            <v>ESS_91</v>
          </cell>
          <cell r="B161" t="str">
            <v>Meters for new connections</v>
          </cell>
          <cell r="C161" t="e">
            <v>#REF!</v>
          </cell>
          <cell r="D161" t="e">
            <v>#REF!</v>
          </cell>
          <cell r="E161">
            <v>2650692.1404933664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2650692.1404933664</v>
          </cell>
        </row>
        <row r="162">
          <cell r="A162" t="str">
            <v>ESS_92</v>
          </cell>
          <cell r="B162" t="str">
            <v>New load control Relays</v>
          </cell>
          <cell r="C162" t="e">
            <v>#REF!</v>
          </cell>
          <cell r="D162" t="e">
            <v>#REF!</v>
          </cell>
          <cell r="E162">
            <v>379651.18905861204</v>
          </cell>
          <cell r="F162">
            <v>444227.17010396143</v>
          </cell>
          <cell r="G162">
            <v>518918.83453808253</v>
          </cell>
          <cell r="H162">
            <v>332453.895359002</v>
          </cell>
          <cell r="I162">
            <v>463504.22158337571</v>
          </cell>
          <cell r="J162">
            <v>165363.9094891494</v>
          </cell>
          <cell r="K162">
            <v>169498.00722637813</v>
          </cell>
          <cell r="L162">
            <v>173735.45740703755</v>
          </cell>
          <cell r="M162">
            <v>178078.84384221348</v>
          </cell>
          <cell r="N162">
            <v>182530.81493826877</v>
          </cell>
          <cell r="O162">
            <v>187094.08531172547</v>
          </cell>
          <cell r="P162">
            <v>2138755.3106430341</v>
          </cell>
        </row>
        <row r="163">
          <cell r="A163" t="str">
            <v>ESS_93</v>
          </cell>
          <cell r="B163" t="str">
            <v>Meter replacement program</v>
          </cell>
          <cell r="C163" t="e">
            <v>#REF!</v>
          </cell>
          <cell r="D163" t="e">
            <v>#REF!</v>
          </cell>
          <cell r="E163">
            <v>4127149.4168933225</v>
          </cell>
          <cell r="F163">
            <v>5895254.6984002655</v>
          </cell>
          <cell r="G163">
            <v>6297884.7161225192</v>
          </cell>
          <cell r="H163">
            <v>8858311.5599237941</v>
          </cell>
          <cell r="I163">
            <v>9011513.7379624974</v>
          </cell>
          <cell r="J163">
            <v>5120166.2730248794</v>
          </cell>
          <cell r="K163">
            <v>5206010.2219530419</v>
          </cell>
          <cell r="L163">
            <v>5336160.4775018673</v>
          </cell>
          <cell r="M163">
            <v>5469564.4894394139</v>
          </cell>
          <cell r="N163">
            <v>5606303.6016753986</v>
          </cell>
          <cell r="O163">
            <v>5746461.1917172829</v>
          </cell>
          <cell r="P163">
            <v>34190114.129302397</v>
          </cell>
        </row>
        <row r="164">
          <cell r="A164" t="str">
            <v>ESS_94</v>
          </cell>
          <cell r="B164" t="str">
            <v>New Zone Sub &amp; Padmount (&gt;315kVA) meters</v>
          </cell>
          <cell r="C164" t="e">
            <v>#REF!</v>
          </cell>
          <cell r="D164" t="e">
            <v>#REF!</v>
          </cell>
          <cell r="E164">
            <v>0</v>
          </cell>
          <cell r="F164">
            <v>91312.218342630338</v>
          </cell>
          <cell r="G164">
            <v>94033.069570919557</v>
          </cell>
          <cell r="H164">
            <v>96957.473812167736</v>
          </cell>
          <cell r="I164">
            <v>99977.052563258592</v>
          </cell>
          <cell r="J164">
            <v>102476.47887734004</v>
          </cell>
          <cell r="K164">
            <v>102909.50438744386</v>
          </cell>
          <cell r="L164">
            <v>105482.24199712994</v>
          </cell>
          <cell r="M164">
            <v>108119.29804705818</v>
          </cell>
          <cell r="N164">
            <v>110822.28049823461</v>
          </cell>
          <cell r="O164">
            <v>113592.83751069047</v>
          </cell>
          <cell r="P164">
            <v>382279.81428897625</v>
          </cell>
        </row>
        <row r="165">
          <cell r="A165" t="str">
            <v>ESS_95</v>
          </cell>
          <cell r="B165" t="str">
            <v>Power Quality Monitoring utilising metering technology - PQ</v>
          </cell>
          <cell r="C165" t="e">
            <v>#REF!</v>
          </cell>
          <cell r="D165" t="e">
            <v>#REF!</v>
          </cell>
          <cell r="E165">
            <v>150991.76619333573</v>
          </cell>
          <cell r="F165">
            <v>201883.24212819661</v>
          </cell>
          <cell r="G165">
            <v>185276.24097272198</v>
          </cell>
          <cell r="H165">
            <v>191940.57128218311</v>
          </cell>
          <cell r="I165">
            <v>198830.80110380193</v>
          </cell>
          <cell r="J165">
            <v>203801.57113139692</v>
          </cell>
          <cell r="K165">
            <v>211872.50903297268</v>
          </cell>
          <cell r="L165">
            <v>217169.32175879693</v>
          </cell>
          <cell r="M165">
            <v>222598.55480276686</v>
          </cell>
          <cell r="N165">
            <v>228163.51867283595</v>
          </cell>
          <cell r="O165">
            <v>233867.60663965685</v>
          </cell>
          <cell r="P165">
            <v>928922.62168023945</v>
          </cell>
        </row>
        <row r="166">
          <cell r="A166" t="str">
            <v>ESS_96N</v>
          </cell>
          <cell r="B166" t="str">
            <v>Spot Luminaire Replacements - all allocations</v>
          </cell>
          <cell r="C166" t="e">
            <v>#REF!</v>
          </cell>
          <cell r="D166" t="e">
            <v>#REF!</v>
          </cell>
          <cell r="E166">
            <v>3465990.048</v>
          </cell>
          <cell r="F166">
            <v>3657397.9720874992</v>
          </cell>
          <cell r="G166">
            <v>3856750.3839862496</v>
          </cell>
          <cell r="H166">
            <v>4064755.424259257</v>
          </cell>
          <cell r="I166">
            <v>4285873.0266241208</v>
          </cell>
          <cell r="J166">
            <v>4412492.0302734366</v>
          </cell>
          <cell r="K166">
            <v>4522804.3310302719</v>
          </cell>
          <cell r="L166">
            <v>4635874.4393060282</v>
          </cell>
          <cell r="M166">
            <v>4751771.3002886781</v>
          </cell>
          <cell r="N166">
            <v>4870565.5827958947</v>
          </cell>
          <cell r="O166">
            <v>4992329.722365791</v>
          </cell>
          <cell r="P166">
            <v>19330766.854957126</v>
          </cell>
        </row>
        <row r="167">
          <cell r="A167" t="str">
            <v>ESS_97</v>
          </cell>
          <cell r="B167" t="str">
            <v>Bulk Luminaire Replacements</v>
          </cell>
          <cell r="C167" t="e">
            <v>#REF!</v>
          </cell>
          <cell r="D167" t="e">
            <v>#REF!</v>
          </cell>
          <cell r="E167">
            <v>19330752</v>
          </cell>
          <cell r="F167">
            <v>19330752</v>
          </cell>
          <cell r="G167">
            <v>19330752</v>
          </cell>
          <cell r="H167">
            <v>19330752</v>
          </cell>
          <cell r="I167">
            <v>19330752</v>
          </cell>
          <cell r="J167">
            <v>19330752</v>
          </cell>
          <cell r="K167">
            <v>19330752</v>
          </cell>
          <cell r="L167">
            <v>19330752</v>
          </cell>
          <cell r="M167">
            <v>19330752</v>
          </cell>
          <cell r="N167">
            <v>19330752</v>
          </cell>
          <cell r="O167">
            <v>19330752</v>
          </cell>
          <cell r="P167">
            <v>0</v>
          </cell>
        </row>
        <row r="168">
          <cell r="A168" t="str">
            <v>ESS_99</v>
          </cell>
          <cell r="B168" t="str">
            <v>Replace rusting streetlight triangular columns</v>
          </cell>
          <cell r="C168" t="e">
            <v>#REF!</v>
          </cell>
          <cell r="D168" t="e">
            <v>#REF!</v>
          </cell>
          <cell r="E168">
            <v>360401.69562240137</v>
          </cell>
          <cell r="F168">
            <v>371540.44473269617</v>
          </cell>
          <cell r="G168">
            <v>384448.20001839811</v>
          </cell>
          <cell r="H168">
            <v>398276.68541053007</v>
          </cell>
          <cell r="I168">
            <v>412573.91229038907</v>
          </cell>
          <cell r="J168">
            <v>422889.90525231144</v>
          </cell>
          <cell r="K168">
            <v>433462.15288361913</v>
          </cell>
          <cell r="L168">
            <v>444298.70670570957</v>
          </cell>
          <cell r="M168">
            <v>455406.17437335226</v>
          </cell>
          <cell r="N168">
            <v>466791.328732686</v>
          </cell>
          <cell r="O168">
            <v>478461.04991297011</v>
          </cell>
          <cell r="P168">
            <v>1927240.9380744146</v>
          </cell>
        </row>
      </sheetData>
      <sheetData sheetId="4" refreshError="1">
        <row r="6">
          <cell r="A6" t="str">
            <v>ESS_1</v>
          </cell>
          <cell r="B6" t="str">
            <v>Distribution Growth - Voltage Constraints</v>
          </cell>
          <cell r="C6" t="str">
            <v>Augex</v>
          </cell>
          <cell r="D6" t="str">
            <v>Network Connection</v>
          </cell>
          <cell r="E6" t="str">
            <v>Growth</v>
          </cell>
          <cell r="F6" t="str">
            <v>Program</v>
          </cell>
          <cell r="G6">
            <v>11988198</v>
          </cell>
          <cell r="H6">
            <v>6815198.6340424977</v>
          </cell>
          <cell r="I6">
            <v>8536860</v>
          </cell>
          <cell r="J6">
            <v>13122020.479999999</v>
          </cell>
          <cell r="K6">
            <v>13781760.842734374</v>
          </cell>
          <cell r="L6">
            <v>13061125.424349606</v>
          </cell>
          <cell r="M6">
            <v>13387653.559958344</v>
          </cell>
          <cell r="N6">
            <v>13722344.898957301</v>
          </cell>
          <cell r="O6">
            <v>14065403.521431232</v>
          </cell>
          <cell r="P6">
            <v>14417038.609467013</v>
          </cell>
          <cell r="Q6">
            <v>14777464.574703686</v>
          </cell>
          <cell r="R6" t="str">
            <v>Distribution Growth Program</v>
          </cell>
        </row>
        <row r="7">
          <cell r="A7" t="str">
            <v>ESS_2</v>
          </cell>
          <cell r="B7" t="str">
            <v>Distribution Growth - Thermal Constraints</v>
          </cell>
          <cell r="C7" t="str">
            <v>Augex</v>
          </cell>
          <cell r="D7" t="str">
            <v>Network Connection</v>
          </cell>
          <cell r="E7" t="str">
            <v>Growth</v>
          </cell>
          <cell r="F7" t="str">
            <v>Program</v>
          </cell>
          <cell r="G7">
            <v>15395126</v>
          </cell>
          <cell r="H7">
            <v>9839811.0600943305</v>
          </cell>
          <cell r="I7">
            <v>10135831</v>
          </cell>
          <cell r="J7">
            <v>9916065.670042865</v>
          </cell>
          <cell r="K7">
            <v>12283084.466640623</v>
          </cell>
          <cell r="L7">
            <v>10945481.47508828</v>
          </cell>
          <cell r="M7">
            <v>11104358.645523775</v>
          </cell>
          <cell r="N7">
            <v>11381967.61166187</v>
          </cell>
          <cell r="O7">
            <v>11666516.801953414</v>
          </cell>
          <cell r="P7">
            <v>11958179.722002249</v>
          </cell>
          <cell r="Q7">
            <v>12257134.215052303</v>
          </cell>
          <cell r="R7" t="str">
            <v>Distribution Growth Program</v>
          </cell>
        </row>
        <row r="8">
          <cell r="A8" t="str">
            <v>ESS_3</v>
          </cell>
          <cell r="B8" t="str">
            <v>Distribution Growth - Fault Level Constraints</v>
          </cell>
          <cell r="C8" t="str">
            <v>Augex</v>
          </cell>
          <cell r="D8" t="str">
            <v>Network Connection</v>
          </cell>
          <cell r="E8" t="str">
            <v>Growth</v>
          </cell>
          <cell r="F8" t="str">
            <v>Program</v>
          </cell>
          <cell r="G8">
            <v>11869895</v>
          </cell>
          <cell r="H8">
            <v>8180541.506353993</v>
          </cell>
          <cell r="I8">
            <v>12682901.000000002</v>
          </cell>
          <cell r="J8">
            <v>12343057.687499996</v>
          </cell>
          <cell r="K8">
            <v>17810214.830546875</v>
          </cell>
          <cell r="L8">
            <v>16599544.452362496</v>
          </cell>
          <cell r="M8">
            <v>17014533.063671559</v>
          </cell>
          <cell r="N8">
            <v>17439896.390263345</v>
          </cell>
          <cell r="O8">
            <v>17875893.800019927</v>
          </cell>
          <cell r="P8">
            <v>18322791.145020422</v>
          </cell>
          <cell r="Q8">
            <v>18780860.923645929</v>
          </cell>
          <cell r="R8" t="str">
            <v>Distribution Growth Program</v>
          </cell>
        </row>
        <row r="9">
          <cell r="A9" t="str">
            <v>ESS_4</v>
          </cell>
          <cell r="B9" t="str">
            <v>Distribution Growth - Customer Connections</v>
          </cell>
          <cell r="C9" t="str">
            <v>Augex</v>
          </cell>
          <cell r="D9" t="str">
            <v>Network Connection</v>
          </cell>
          <cell r="E9" t="str">
            <v>Growth</v>
          </cell>
          <cell r="F9" t="str">
            <v>Program</v>
          </cell>
          <cell r="G9">
            <v>13735018</v>
          </cell>
          <cell r="H9">
            <v>16231540.803484268</v>
          </cell>
          <cell r="I9">
            <v>11133538</v>
          </cell>
          <cell r="J9">
            <v>11838693.599374998</v>
          </cell>
          <cell r="K9">
            <v>11657353.938312497</v>
          </cell>
          <cell r="L9">
            <v>11452071.98598906</v>
          </cell>
          <cell r="M9">
            <v>11738373.785638785</v>
          </cell>
          <cell r="N9">
            <v>12031833.130279753</v>
          </cell>
          <cell r="O9">
            <v>12332628.958536746</v>
          </cell>
          <cell r="P9">
            <v>12640944.682500163</v>
          </cell>
          <cell r="Q9">
            <v>12956968.299562667</v>
          </cell>
          <cell r="R9" t="str">
            <v>Distribution Growth Program</v>
          </cell>
        </row>
        <row r="10">
          <cell r="A10" t="str">
            <v>ESS_5</v>
          </cell>
          <cell r="B10" t="str">
            <v>Distribution Feeder Voltage Profile - NT</v>
          </cell>
          <cell r="C10" t="str">
            <v>Augex</v>
          </cell>
          <cell r="D10" t="str">
            <v>Capacity</v>
          </cell>
          <cell r="E10" t="str">
            <v>Growth</v>
          </cell>
          <cell r="F10" t="str">
            <v>Program</v>
          </cell>
          <cell r="G10">
            <v>0</v>
          </cell>
          <cell r="H10">
            <v>0</v>
          </cell>
          <cell r="I10">
            <v>49999.999999999985</v>
          </cell>
          <cell r="J10">
            <v>1647253.9249999998</v>
          </cell>
          <cell r="K10">
            <v>1714786.7867187499</v>
          </cell>
          <cell r="L10">
            <v>2208288.0689843744</v>
          </cell>
          <cell r="M10">
            <v>2263495.2707089838</v>
          </cell>
          <cell r="N10">
            <v>1826517.133685302</v>
          </cell>
          <cell r="O10">
            <v>1872180.0620274344</v>
          </cell>
          <cell r="P10">
            <v>1918984.5635781202</v>
          </cell>
          <cell r="Q10">
            <v>1966959.1776675729</v>
          </cell>
          <cell r="R10" t="str">
            <v>Network Technology Program</v>
          </cell>
        </row>
        <row r="11">
          <cell r="A11" t="str">
            <v>ESS_6</v>
          </cell>
          <cell r="B11" t="str">
            <v>High Voltage Feeder Control Point monitoring - NT</v>
          </cell>
          <cell r="C11" t="str">
            <v>Augex</v>
          </cell>
          <cell r="D11" t="str">
            <v>Capacity</v>
          </cell>
          <cell r="E11" t="str">
            <v>Growth</v>
          </cell>
          <cell r="F11" t="str">
            <v>Program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 t="str">
            <v>Network Technology Program</v>
          </cell>
        </row>
        <row r="12">
          <cell r="A12" t="str">
            <v>ESS_9</v>
          </cell>
          <cell r="B12" t="str">
            <v>Power factor correction - DM</v>
          </cell>
          <cell r="C12" t="str">
            <v>Augex</v>
          </cell>
          <cell r="D12" t="str">
            <v>Capacity</v>
          </cell>
          <cell r="E12" t="str">
            <v>Growth</v>
          </cell>
          <cell r="F12" t="str">
            <v>Program</v>
          </cell>
          <cell r="G12">
            <v>215229</v>
          </cell>
          <cell r="H12">
            <v>106520.24231067952</v>
          </cell>
          <cell r="I12">
            <v>347558.53056907671</v>
          </cell>
          <cell r="J12">
            <v>432090.81830338668</v>
          </cell>
          <cell r="K12">
            <v>428532.81738920789</v>
          </cell>
          <cell r="L12">
            <v>441525.15624999988</v>
          </cell>
          <cell r="M12">
            <v>452563.28515624988</v>
          </cell>
          <cell r="N12">
            <v>463877.3672851561</v>
          </cell>
          <cell r="O12">
            <v>475474.30146728491</v>
          </cell>
          <cell r="P12">
            <v>487361.15900396695</v>
          </cell>
          <cell r="Q12">
            <v>499545.1879790661</v>
          </cell>
          <cell r="R12" t="str">
            <v>Distribution Growth Program</v>
          </cell>
        </row>
        <row r="13">
          <cell r="A13" t="str">
            <v>ESS_12D</v>
          </cell>
          <cell r="B13" t="str">
            <v>Poletop Switchgear replacement - defined projects</v>
          </cell>
          <cell r="C13" t="str">
            <v>Repex</v>
          </cell>
          <cell r="D13" t="str">
            <v>Renewal</v>
          </cell>
          <cell r="E13" t="str">
            <v>Asset Renewal or Replacement</v>
          </cell>
          <cell r="F13" t="str">
            <v>Program</v>
          </cell>
          <cell r="G13">
            <v>3595889</v>
          </cell>
          <cell r="H13">
            <v>1155565.7277217857</v>
          </cell>
          <cell r="I13">
            <v>1097281.3099151289</v>
          </cell>
          <cell r="J13">
            <v>1191026.3177297115</v>
          </cell>
          <cell r="K13">
            <v>1204296.4506687666</v>
          </cell>
          <cell r="L13">
            <v>1128429.5975382004</v>
          </cell>
          <cell r="M13">
            <v>1156640.3374766561</v>
          </cell>
          <cell r="N13">
            <v>1185556.3459135718</v>
          </cell>
          <cell r="O13">
            <v>1215195.2545614114</v>
          </cell>
          <cell r="P13">
            <v>1245575.1359254466</v>
          </cell>
          <cell r="Q13">
            <v>1276714.5143235819</v>
          </cell>
          <cell r="R13" t="str">
            <v>Poletop Equipment Program</v>
          </cell>
        </row>
        <row r="14">
          <cell r="A14" t="str">
            <v>ESS_12N</v>
          </cell>
          <cell r="B14" t="str">
            <v>Poletop Switchgear replacement - allocations portion</v>
          </cell>
          <cell r="C14" t="str">
            <v>Repex</v>
          </cell>
          <cell r="D14" t="str">
            <v>Renewal</v>
          </cell>
          <cell r="E14" t="str">
            <v>Asset Renewal or Replacement</v>
          </cell>
          <cell r="F14" t="str">
            <v>Program</v>
          </cell>
          <cell r="G14">
            <v>0</v>
          </cell>
          <cell r="H14">
            <v>1897008.178915577</v>
          </cell>
          <cell r="I14">
            <v>1736134.2525019478</v>
          </cell>
          <cell r="J14">
            <v>1619754.2541764833</v>
          </cell>
          <cell r="K14">
            <v>1606025.9256701428</v>
          </cell>
          <cell r="L14">
            <v>1646176.5738118961</v>
          </cell>
          <cell r="M14">
            <v>1687330.9881571932</v>
          </cell>
          <cell r="N14">
            <v>1729514.2628611228</v>
          </cell>
          <cell r="O14">
            <v>1772752.119432651</v>
          </cell>
          <cell r="P14">
            <v>1817070.9224184668</v>
          </cell>
          <cell r="Q14">
            <v>1862497.6954789283</v>
          </cell>
          <cell r="R14" t="str">
            <v>Poletop Equipment Program</v>
          </cell>
        </row>
        <row r="15">
          <cell r="A15" t="str">
            <v>ESS_13D</v>
          </cell>
          <cell r="B15" t="str">
            <v>HV regulator replacement - defined projects</v>
          </cell>
          <cell r="C15" t="str">
            <v>Repex</v>
          </cell>
          <cell r="D15" t="str">
            <v>Renewal</v>
          </cell>
          <cell r="E15" t="str">
            <v>Asset Renewal or Replacement</v>
          </cell>
          <cell r="F15" t="str">
            <v>Program</v>
          </cell>
          <cell r="G15">
            <v>992282</v>
          </cell>
          <cell r="H15">
            <v>414941.36951375555</v>
          </cell>
          <cell r="I15">
            <v>347641.45058624848</v>
          </cell>
          <cell r="J15">
            <v>307951.77574182017</v>
          </cell>
          <cell r="K15">
            <v>305435.51579252363</v>
          </cell>
          <cell r="L15">
            <v>324998.12795003003</v>
          </cell>
          <cell r="M15">
            <v>333123.08114878077</v>
          </cell>
          <cell r="N15">
            <v>341451.15817750024</v>
          </cell>
          <cell r="O15">
            <v>349987.43713193771</v>
          </cell>
          <cell r="P15">
            <v>358737.1230602361</v>
          </cell>
          <cell r="Q15">
            <v>367705.551136742</v>
          </cell>
          <cell r="R15" t="str">
            <v>Poletop Equipment Program</v>
          </cell>
        </row>
        <row r="16">
          <cell r="A16" t="str">
            <v>ESS_13N</v>
          </cell>
          <cell r="B16" t="str">
            <v>HV regulator replacement - allocations portion</v>
          </cell>
          <cell r="C16" t="str">
            <v>Repex</v>
          </cell>
          <cell r="D16" t="str">
            <v>Renewal</v>
          </cell>
          <cell r="E16" t="str">
            <v>Asset Renewal or Replacement</v>
          </cell>
          <cell r="F16" t="str">
            <v>Program</v>
          </cell>
          <cell r="G16">
            <v>0</v>
          </cell>
          <cell r="H16">
            <v>94850.408945778865</v>
          </cell>
          <cell r="I16">
            <v>86806.712625097396</v>
          </cell>
          <cell r="J16">
            <v>80987.712708824169</v>
          </cell>
          <cell r="K16">
            <v>80301.296283507108</v>
          </cell>
          <cell r="L16">
            <v>82308.82869059479</v>
          </cell>
          <cell r="M16">
            <v>84366.549407859653</v>
          </cell>
          <cell r="N16">
            <v>86475.713143056142</v>
          </cell>
          <cell r="O16">
            <v>88637.605971632525</v>
          </cell>
          <cell r="P16">
            <v>90853.546120923333</v>
          </cell>
          <cell r="Q16">
            <v>93124.884773946396</v>
          </cell>
          <cell r="R16" t="str">
            <v>Poletop Equipment Program</v>
          </cell>
        </row>
        <row r="17">
          <cell r="A17" t="str">
            <v>ESS_14D</v>
          </cell>
          <cell r="B17" t="str">
            <v>Poletop Recloser Replacement / Upgrading - defined projects</v>
          </cell>
          <cell r="C17" t="str">
            <v>Repex</v>
          </cell>
          <cell r="D17" t="str">
            <v>Renewal</v>
          </cell>
          <cell r="E17" t="str">
            <v>Asset Renewal or Replacement</v>
          </cell>
          <cell r="F17" t="str">
            <v>Program</v>
          </cell>
          <cell r="G17">
            <v>4138249</v>
          </cell>
          <cell r="H17">
            <v>2558650.5474382406</v>
          </cell>
          <cell r="I17">
            <v>2198782.0170691973</v>
          </cell>
          <cell r="J17">
            <v>2019146.1853604382</v>
          </cell>
          <cell r="K17">
            <v>1988570.6266985238</v>
          </cell>
          <cell r="L17">
            <v>2000557.1957519385</v>
          </cell>
          <cell r="M17">
            <v>2050571.1256457367</v>
          </cell>
          <cell r="N17">
            <v>2101835.4037868795</v>
          </cell>
          <cell r="O17">
            <v>2154381.2888815519</v>
          </cell>
          <cell r="P17">
            <v>2208240.8211035905</v>
          </cell>
          <cell r="Q17">
            <v>2263446.8416311792</v>
          </cell>
          <cell r="R17" t="str">
            <v>Poletop Equipment Program</v>
          </cell>
        </row>
        <row r="18">
          <cell r="A18" t="str">
            <v>ESS_14N</v>
          </cell>
          <cell r="B18" t="str">
            <v>Poletop Recloser Replacement / Upgrading - allocations portion</v>
          </cell>
          <cell r="C18" t="str">
            <v>Repex</v>
          </cell>
          <cell r="D18" t="str">
            <v>Renewal</v>
          </cell>
          <cell r="E18" t="str">
            <v>Asset Renewal or Replacement</v>
          </cell>
          <cell r="F18" t="str">
            <v>Program</v>
          </cell>
          <cell r="G18">
            <v>0</v>
          </cell>
          <cell r="H18">
            <v>569102.45367467322</v>
          </cell>
          <cell r="I18">
            <v>520840.27575058443</v>
          </cell>
          <cell r="J18">
            <v>485926.27625294507</v>
          </cell>
          <cell r="K18">
            <v>481807.77770104283</v>
          </cell>
          <cell r="L18">
            <v>493852.97214356891</v>
          </cell>
          <cell r="M18">
            <v>506199.29644715809</v>
          </cell>
          <cell r="N18">
            <v>518854.27885833697</v>
          </cell>
          <cell r="O18">
            <v>531825.63582979538</v>
          </cell>
          <cell r="P18">
            <v>545121.27672554017</v>
          </cell>
          <cell r="Q18">
            <v>558749.30864367855</v>
          </cell>
          <cell r="R18" t="str">
            <v>Poletop Equipment Program</v>
          </cell>
        </row>
        <row r="19">
          <cell r="A19" t="str">
            <v>ESS_15N</v>
          </cell>
          <cell r="B19" t="str">
            <v xml:space="preserve">Pole Staking/Reinforcement - all allocations </v>
          </cell>
          <cell r="C19" t="str">
            <v>Repex</v>
          </cell>
          <cell r="D19" t="str">
            <v>Renewal</v>
          </cell>
          <cell r="E19" t="str">
            <v>Asset Renewal or Replacement</v>
          </cell>
          <cell r="F19" t="str">
            <v>Program</v>
          </cell>
          <cell r="G19">
            <v>0</v>
          </cell>
          <cell r="H19">
            <v>2880930.0761709642</v>
          </cell>
          <cell r="I19">
            <v>2638278.5741114989</v>
          </cell>
          <cell r="J19">
            <v>2438881.2751892363</v>
          </cell>
          <cell r="K19">
            <v>2418798.5947916987</v>
          </cell>
          <cell r="L19">
            <v>2507603.3810894131</v>
          </cell>
          <cell r="M19">
            <v>2570293.4656166486</v>
          </cell>
          <cell r="N19">
            <v>2634550.8022570647</v>
          </cell>
          <cell r="O19">
            <v>2700414.5723134908</v>
          </cell>
          <cell r="P19">
            <v>2767924.9366213274</v>
          </cell>
          <cell r="Q19">
            <v>2837123.0600368604</v>
          </cell>
          <cell r="R19" t="str">
            <v>Pole Program</v>
          </cell>
        </row>
        <row r="20">
          <cell r="A20" t="str">
            <v>ESS_16D</v>
          </cell>
          <cell r="B20" t="str">
            <v>Replacement of Bare OH Conductors - defined projects</v>
          </cell>
          <cell r="C20" t="str">
            <v>Repex</v>
          </cell>
          <cell r="D20" t="str">
            <v>Renewal</v>
          </cell>
          <cell r="E20" t="str">
            <v>Asset Renewal or Replacement</v>
          </cell>
          <cell r="F20" t="str">
            <v>Program</v>
          </cell>
          <cell r="G20">
            <v>15433350</v>
          </cell>
          <cell r="H20">
            <v>11767216.145375</v>
          </cell>
          <cell r="I20">
            <v>16838665.287374903</v>
          </cell>
          <cell r="J20">
            <v>15915014.094447233</v>
          </cell>
          <cell r="K20">
            <v>18452215.190033</v>
          </cell>
          <cell r="L20">
            <v>15757406.151778152</v>
          </cell>
          <cell r="M20">
            <v>16151341.305572607</v>
          </cell>
          <cell r="N20">
            <v>16555124.838211916</v>
          </cell>
          <cell r="O20">
            <v>16969002.959167212</v>
          </cell>
          <cell r="P20">
            <v>17393228.033146389</v>
          </cell>
          <cell r="Q20">
            <v>17828058.733975045</v>
          </cell>
          <cell r="R20" t="str">
            <v>Overhead Conductor Program</v>
          </cell>
        </row>
        <row r="21">
          <cell r="A21" t="str">
            <v>ESS_16N</v>
          </cell>
          <cell r="B21" t="str">
            <v>Replacement of Bare OH Conductors - allocations portion</v>
          </cell>
          <cell r="C21" t="str">
            <v>Repex</v>
          </cell>
          <cell r="D21" t="str">
            <v>Renewal</v>
          </cell>
          <cell r="E21" t="str">
            <v>Asset Renewal or Replacement</v>
          </cell>
          <cell r="F21" t="str">
            <v>Program</v>
          </cell>
          <cell r="G21">
            <v>0</v>
          </cell>
          <cell r="H21">
            <v>94850.408945778865</v>
          </cell>
          <cell r="I21">
            <v>86806.712625097396</v>
          </cell>
          <cell r="J21">
            <v>80987.712708824169</v>
          </cell>
          <cell r="K21">
            <v>80301.296283507108</v>
          </cell>
          <cell r="L21">
            <v>82308.82869059479</v>
          </cell>
          <cell r="M21">
            <v>84366.549407859653</v>
          </cell>
          <cell r="N21">
            <v>86475.713143056142</v>
          </cell>
          <cell r="O21">
            <v>88637.605971632525</v>
          </cell>
          <cell r="P21">
            <v>90853.546120923333</v>
          </cell>
          <cell r="Q21">
            <v>93124.884773946396</v>
          </cell>
          <cell r="R21" t="str">
            <v>Overhead Conductor Program</v>
          </cell>
        </row>
        <row r="22">
          <cell r="A22" t="str">
            <v>ESS_17N</v>
          </cell>
          <cell r="B22" t="str">
            <v>Pole Replacement Distribution - all allocations</v>
          </cell>
          <cell r="C22" t="str">
            <v>Repex</v>
          </cell>
          <cell r="D22" t="str">
            <v>Renewal</v>
          </cell>
          <cell r="E22" t="str">
            <v>Asset Renewal or Replacement</v>
          </cell>
          <cell r="F22" t="str">
            <v>Program</v>
          </cell>
          <cell r="G22">
            <v>51156514</v>
          </cell>
          <cell r="H22">
            <v>36085660.759903789</v>
          </cell>
          <cell r="I22">
            <v>35341195.756247289</v>
          </cell>
          <cell r="J22">
            <v>34871736.889206365</v>
          </cell>
          <cell r="K22">
            <v>36658741.61351385</v>
          </cell>
          <cell r="L22">
            <v>39305514.052893929</v>
          </cell>
          <cell r="M22">
            <v>41279465.652571827</v>
          </cell>
          <cell r="N22">
            <v>43347870.991048209</v>
          </cell>
          <cell r="O22">
            <v>45515143.531466164</v>
          </cell>
          <cell r="P22">
            <v>47785901.001394428</v>
          </cell>
          <cell r="Q22">
            <v>49069380.363749258</v>
          </cell>
          <cell r="R22" t="str">
            <v>Pole Program</v>
          </cell>
        </row>
        <row r="23">
          <cell r="A23" t="str">
            <v>ESS_18</v>
          </cell>
          <cell r="B23" t="str">
            <v>Poor Performing Feeders</v>
          </cell>
          <cell r="C23" t="str">
            <v>Augex</v>
          </cell>
          <cell r="D23" t="str">
            <v>Reliability</v>
          </cell>
          <cell r="E23" t="str">
            <v>Reliability &amp; Quality of Service Enhancements</v>
          </cell>
          <cell r="F23" t="str">
            <v>Program</v>
          </cell>
          <cell r="G23">
            <v>10098371</v>
          </cell>
          <cell r="H23">
            <v>10797869.871608306</v>
          </cell>
          <cell r="I23">
            <v>8090054</v>
          </cell>
          <cell r="J23">
            <v>14440335.000758283</v>
          </cell>
          <cell r="K23">
            <v>14481819.28178335</v>
          </cell>
          <cell r="L23">
            <v>14901474.023437496</v>
          </cell>
          <cell r="M23">
            <v>15274010.874023432</v>
          </cell>
          <cell r="N23">
            <v>15655861.145874016</v>
          </cell>
          <cell r="O23">
            <v>16047257.674520865</v>
          </cell>
          <cell r="P23">
            <v>16448439.116383888</v>
          </cell>
          <cell r="Q23">
            <v>16859650.094293479</v>
          </cell>
          <cell r="R23" t="str">
            <v>Reliability Program</v>
          </cell>
        </row>
        <row r="24">
          <cell r="A24" t="str">
            <v>ESS_19</v>
          </cell>
          <cell r="B24" t="str">
            <v>Worst performing feeder segments</v>
          </cell>
          <cell r="C24" t="str">
            <v>Augex</v>
          </cell>
          <cell r="D24" t="str">
            <v>Reliability</v>
          </cell>
          <cell r="E24" t="str">
            <v>Reliability &amp; Quality of Service Enhancements</v>
          </cell>
          <cell r="F24" t="str">
            <v>Program</v>
          </cell>
          <cell r="G24">
            <v>1377101</v>
          </cell>
          <cell r="H24">
            <v>1008898.0396352466</v>
          </cell>
          <cell r="I24">
            <v>1167377</v>
          </cell>
          <cell r="J24">
            <v>2562802.641358274</v>
          </cell>
          <cell r="K24">
            <v>2541699.5450772271</v>
          </cell>
          <cell r="L24">
            <v>2610517.4863281245</v>
          </cell>
          <cell r="M24">
            <v>2675780.4234863273</v>
          </cell>
          <cell r="N24">
            <v>2742674.9340734854</v>
          </cell>
          <cell r="O24">
            <v>2811241.807425322</v>
          </cell>
          <cell r="P24">
            <v>2881522.852610955</v>
          </cell>
          <cell r="Q24">
            <v>2953560.9239262282</v>
          </cell>
          <cell r="R24" t="str">
            <v>Reliability Program</v>
          </cell>
        </row>
        <row r="25">
          <cell r="A25" t="str">
            <v>ESS_20</v>
          </cell>
          <cell r="B25" t="str">
            <v>HV network augmentation  - PQ</v>
          </cell>
          <cell r="C25" t="str">
            <v>Augex</v>
          </cell>
          <cell r="D25" t="str">
            <v>Capacity</v>
          </cell>
          <cell r="E25" t="str">
            <v>Growth</v>
          </cell>
          <cell r="F25" t="str">
            <v>Program</v>
          </cell>
          <cell r="G25">
            <v>317629</v>
          </cell>
          <cell r="H25">
            <v>334689.52937303891</v>
          </cell>
          <cell r="I25">
            <v>304113.71424794215</v>
          </cell>
          <cell r="J25">
            <v>281129.23725552351</v>
          </cell>
          <cell r="K25">
            <v>278814.31168713234</v>
          </cell>
          <cell r="L25">
            <v>286991.35156249994</v>
          </cell>
          <cell r="M25">
            <v>294166.13535156241</v>
          </cell>
          <cell r="N25">
            <v>301520.28873535147</v>
          </cell>
          <cell r="O25">
            <v>309058.29595373519</v>
          </cell>
          <cell r="P25">
            <v>316784.75335257855</v>
          </cell>
          <cell r="Q25">
            <v>324704.37218639295</v>
          </cell>
          <cell r="R25" t="str">
            <v>Power Quality Program</v>
          </cell>
        </row>
        <row r="26">
          <cell r="A26" t="str">
            <v>ESS_21</v>
          </cell>
          <cell r="B26" t="str">
            <v>LV network augmentation - PQ</v>
          </cell>
          <cell r="C26" t="str">
            <v>Augex</v>
          </cell>
          <cell r="D26" t="str">
            <v>Capacity</v>
          </cell>
          <cell r="E26" t="str">
            <v>Growth</v>
          </cell>
          <cell r="F26" t="str">
            <v>Program</v>
          </cell>
          <cell r="G26">
            <v>1217605</v>
          </cell>
          <cell r="H26">
            <v>1530010.0904010576</v>
          </cell>
          <cell r="I26">
            <v>1390234.1222763069</v>
          </cell>
          <cell r="J26">
            <v>1285162.2274538218</v>
          </cell>
          <cell r="K26">
            <v>1274579.7105697484</v>
          </cell>
          <cell r="L26">
            <v>1324575.4687499998</v>
          </cell>
          <cell r="M26">
            <v>1357689.8554687495</v>
          </cell>
          <cell r="N26">
            <v>1391632.1018554682</v>
          </cell>
          <cell r="O26">
            <v>1426422.9044018546</v>
          </cell>
          <cell r="P26">
            <v>1462083.4770119009</v>
          </cell>
          <cell r="Q26">
            <v>1498635.5639371984</v>
          </cell>
          <cell r="R26" t="str">
            <v>Power Quality Program</v>
          </cell>
        </row>
        <row r="27">
          <cell r="A27" t="str">
            <v>ESS_22</v>
          </cell>
          <cell r="B27" t="str">
            <v>Crossings of Navigable Waterways</v>
          </cell>
          <cell r="C27" t="str">
            <v>Augex</v>
          </cell>
          <cell r="D27" t="str">
            <v>Compliance</v>
          </cell>
          <cell r="E27" t="str">
            <v xml:space="preserve">Environmental, Safety, Statutory Obligations </v>
          </cell>
          <cell r="F27" t="str">
            <v>Program</v>
          </cell>
          <cell r="G27">
            <v>1143576</v>
          </cell>
          <cell r="H27">
            <v>2584201.367885198</v>
          </cell>
          <cell r="I27">
            <v>2603523.0198602122</v>
          </cell>
          <cell r="J27">
            <v>2633360.2952107433</v>
          </cell>
          <cell r="K27">
            <v>2692922.5536036035</v>
          </cell>
          <cell r="L27">
            <v>2979542.0318914149</v>
          </cell>
          <cell r="M27">
            <v>3054030.5826887004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 t="str">
            <v>Public Safety Program</v>
          </cell>
        </row>
        <row r="28">
          <cell r="A28" t="str">
            <v>ESS_23N</v>
          </cell>
          <cell r="B28" t="str">
            <v>LV Spreader Installation - all allocations</v>
          </cell>
          <cell r="C28" t="str">
            <v>Augex</v>
          </cell>
          <cell r="D28" t="str">
            <v>Compliance</v>
          </cell>
          <cell r="E28" t="str">
            <v xml:space="preserve">Environmental, Safety, Statutory Obligations </v>
          </cell>
          <cell r="F28" t="str">
            <v>Program</v>
          </cell>
          <cell r="G28">
            <v>0</v>
          </cell>
          <cell r="H28">
            <v>1162705.1590895182</v>
          </cell>
          <cell r="I28">
            <v>1064774.2319771384</v>
          </cell>
          <cell r="J28">
            <v>984300.12742213719</v>
          </cell>
          <cell r="K28">
            <v>976195.02403913625</v>
          </cell>
          <cell r="L28">
            <v>1004469.7304687498</v>
          </cell>
          <cell r="M28">
            <v>1029581.4737304684</v>
          </cell>
          <cell r="N28">
            <v>1055321.0105737301</v>
          </cell>
          <cell r="O28">
            <v>1081704.0358380731</v>
          </cell>
          <cell r="P28">
            <v>1108746.6367340249</v>
          </cell>
          <cell r="Q28">
            <v>1136465.3026523753</v>
          </cell>
          <cell r="R28" t="str">
            <v>Public Safety Program</v>
          </cell>
        </row>
        <row r="29">
          <cell r="A29" t="str">
            <v>ESS_25</v>
          </cell>
          <cell r="B29" t="str">
            <v>Customer Outage Communications Improvement Project</v>
          </cell>
          <cell r="C29" t="str">
            <v>Augex</v>
          </cell>
          <cell r="D29" t="str">
            <v>Compliance</v>
          </cell>
          <cell r="E29" t="str">
            <v xml:space="preserve">Environmental, Safety, Statutory Obligations </v>
          </cell>
          <cell r="F29" t="str">
            <v>Major Project - Prior to Approval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 t="str">
            <v>Major Project</v>
          </cell>
        </row>
        <row r="30">
          <cell r="A30" t="str">
            <v>ESS_26</v>
          </cell>
          <cell r="B30" t="str">
            <v>Service Overhead Replacement</v>
          </cell>
          <cell r="C30" t="str">
            <v>Repex</v>
          </cell>
          <cell r="D30" t="str">
            <v>Renewal</v>
          </cell>
          <cell r="E30" t="str">
            <v>Asset Renewal or Replacement</v>
          </cell>
          <cell r="F30" t="str">
            <v>Program</v>
          </cell>
          <cell r="G30">
            <v>735112</v>
          </cell>
          <cell r="H30">
            <v>6597996.7891226299</v>
          </cell>
          <cell r="I30">
            <v>6150000</v>
          </cell>
          <cell r="J30">
            <v>8332463.0604984369</v>
          </cell>
          <cell r="K30">
            <v>9643963.1597314496</v>
          </cell>
          <cell r="L30">
            <v>9934316.0156249981</v>
          </cell>
          <cell r="M30">
            <v>10182673.916015621</v>
          </cell>
          <cell r="N30">
            <v>10437240.763916012</v>
          </cell>
          <cell r="O30">
            <v>10698171.78301391</v>
          </cell>
          <cell r="P30">
            <v>10965626.077589259</v>
          </cell>
          <cell r="Q30">
            <v>11239766.729528986</v>
          </cell>
          <cell r="R30" t="str">
            <v>Public Safety Program</v>
          </cell>
        </row>
        <row r="31">
          <cell r="A31" t="str">
            <v>ESS_27</v>
          </cell>
          <cell r="B31" t="str">
            <v>Service Replacements due to voltage drop - PQ</v>
          </cell>
          <cell r="C31" t="str">
            <v>Augex</v>
          </cell>
          <cell r="D31" t="str">
            <v>Network Connection</v>
          </cell>
          <cell r="E31" t="str">
            <v>Growth</v>
          </cell>
          <cell r="F31" t="str">
            <v>Program</v>
          </cell>
          <cell r="G31">
            <v>2458</v>
          </cell>
          <cell r="H31">
            <v>114751.18374534106</v>
          </cell>
          <cell r="I31">
            <v>104267.55917072302</v>
          </cell>
          <cell r="J31">
            <v>96387.167059036641</v>
          </cell>
          <cell r="K31">
            <v>95593.478292731103</v>
          </cell>
          <cell r="L31">
            <v>98239.34726562498</v>
          </cell>
          <cell r="M31">
            <v>100695.3309472656</v>
          </cell>
          <cell r="N31">
            <v>103212.71422094722</v>
          </cell>
          <cell r="O31">
            <v>105793.0320764709</v>
          </cell>
          <cell r="P31">
            <v>108437.85787838265</v>
          </cell>
          <cell r="Q31">
            <v>111148.80432534221</v>
          </cell>
          <cell r="R31" t="str">
            <v>Power Quality Program</v>
          </cell>
        </row>
        <row r="32">
          <cell r="A32" t="str">
            <v>ESS_29</v>
          </cell>
          <cell r="B32" t="str">
            <v>Overhead Rural LV conversion to UG for bushfire prevention</v>
          </cell>
          <cell r="C32" t="str">
            <v>Augex</v>
          </cell>
          <cell r="D32" t="str">
            <v>Compliance</v>
          </cell>
          <cell r="E32" t="str">
            <v xml:space="preserve">Environmental, Safety, Statutory Obligations </v>
          </cell>
          <cell r="F32" t="str">
            <v>Program</v>
          </cell>
          <cell r="G32">
            <v>4549920</v>
          </cell>
          <cell r="H32">
            <v>5044550.8239101125</v>
          </cell>
          <cell r="I32">
            <v>5120971.6669632122</v>
          </cell>
          <cell r="J32">
            <v>5227913.3258934347</v>
          </cell>
          <cell r="K32">
            <v>5394999.0028842911</v>
          </cell>
          <cell r="L32">
            <v>5519064.4531249981</v>
          </cell>
          <cell r="M32">
            <v>5657041.0644531231</v>
          </cell>
          <cell r="N32">
            <v>5798467.0910644513</v>
          </cell>
          <cell r="O32">
            <v>5943428.7683410617</v>
          </cell>
          <cell r="P32">
            <v>6092014.4875495872</v>
          </cell>
          <cell r="Q32">
            <v>6244314.8497383259</v>
          </cell>
          <cell r="R32" t="str">
            <v>Public Safety Program</v>
          </cell>
        </row>
        <row r="33">
          <cell r="A33" t="str">
            <v>ESS_30N</v>
          </cell>
          <cell r="B33" t="str">
            <v>Condition Based Transformer Replacement - all allocations</v>
          </cell>
          <cell r="C33" t="str">
            <v>Repex</v>
          </cell>
          <cell r="D33" t="str">
            <v>Renewal</v>
          </cell>
          <cell r="E33" t="str">
            <v>Asset Renewal or Replacement</v>
          </cell>
          <cell r="F33" t="str">
            <v>Program</v>
          </cell>
          <cell r="G33">
            <v>1419482</v>
          </cell>
          <cell r="H33">
            <v>4767577.9110875633</v>
          </cell>
          <cell r="I33">
            <v>4589960.2360664029</v>
          </cell>
          <cell r="J33">
            <v>4433328.8611430759</v>
          </cell>
          <cell r="K33">
            <v>4467875.8406356778</v>
          </cell>
          <cell r="L33">
            <v>4580823.4960937491</v>
          </cell>
          <cell r="M33">
            <v>4695344.0834960919</v>
          </cell>
          <cell r="N33">
            <v>4812727.6855834946</v>
          </cell>
          <cell r="O33">
            <v>4933045.877723081</v>
          </cell>
          <cell r="P33">
            <v>5056372.0246661576</v>
          </cell>
          <cell r="Q33">
            <v>5182781.3252828103</v>
          </cell>
          <cell r="R33" t="str">
            <v xml:space="preserve">Distribution Substation Program </v>
          </cell>
        </row>
        <row r="34">
          <cell r="A34" t="str">
            <v>ESS_31</v>
          </cell>
          <cell r="B34" t="str">
            <v>Enclosed Substation Refurbishment Program</v>
          </cell>
          <cell r="C34" t="str">
            <v>Repex</v>
          </cell>
          <cell r="D34" t="str">
            <v>Renewal</v>
          </cell>
          <cell r="E34" t="str">
            <v>Asset Renewal or Replacement</v>
          </cell>
          <cell r="F34" t="str">
            <v>Program</v>
          </cell>
          <cell r="G34">
            <v>4240811</v>
          </cell>
          <cell r="H34">
            <v>4414606.3749528304</v>
          </cell>
          <cell r="I34">
            <v>4919999.9999999981</v>
          </cell>
          <cell r="J34">
            <v>6640629.6923101787</v>
          </cell>
          <cell r="K34">
            <v>7042486.4171293769</v>
          </cell>
          <cell r="L34">
            <v>7285165.0781249981</v>
          </cell>
          <cell r="M34">
            <v>7467294.2050781231</v>
          </cell>
          <cell r="N34">
            <v>7653976.5602050768</v>
          </cell>
          <cell r="O34">
            <v>7845325.9742102008</v>
          </cell>
          <cell r="P34">
            <v>8041459.1235654559</v>
          </cell>
          <cell r="Q34">
            <v>8242495.6016545901</v>
          </cell>
          <cell r="R34" t="str">
            <v xml:space="preserve">Distribution Substation Program </v>
          </cell>
        </row>
        <row r="35">
          <cell r="A35" t="str">
            <v>ESS_32N</v>
          </cell>
          <cell r="B35" t="str">
            <v>Overhead Substation Refurbishment Program - all allocations</v>
          </cell>
          <cell r="C35" t="str">
            <v>Repex</v>
          </cell>
          <cell r="D35" t="str">
            <v>Renewal</v>
          </cell>
          <cell r="E35" t="str">
            <v>Asset Renewal or Replacement</v>
          </cell>
          <cell r="F35" t="str">
            <v>Program</v>
          </cell>
          <cell r="G35">
            <v>7158371</v>
          </cell>
          <cell r="H35">
            <v>6453766.8471091203</v>
          </cell>
          <cell r="I35">
            <v>5124999.9999999981</v>
          </cell>
          <cell r="J35">
            <v>5622880.7165586427</v>
          </cell>
          <cell r="K35">
            <v>6071970.0570800956</v>
          </cell>
          <cell r="L35">
            <v>6291733.4765624981</v>
          </cell>
          <cell r="M35">
            <v>6449026.8134765606</v>
          </cell>
          <cell r="N35">
            <v>6610252.483813474</v>
          </cell>
          <cell r="O35">
            <v>6775508.7959088096</v>
          </cell>
          <cell r="P35">
            <v>6944896.5158065297</v>
          </cell>
          <cell r="Q35">
            <v>7118518.9287016913</v>
          </cell>
          <cell r="R35" t="str">
            <v xml:space="preserve">Distribution Substation Program </v>
          </cell>
        </row>
        <row r="36">
          <cell r="A36" t="str">
            <v>ESS_33</v>
          </cell>
          <cell r="B36" t="str">
            <v>LV Protection Installation program forecast Far West</v>
          </cell>
          <cell r="C36" t="str">
            <v>Repex</v>
          </cell>
          <cell r="D36" t="str">
            <v>Renewal</v>
          </cell>
          <cell r="E36" t="str">
            <v>Asset Renewal or Replacement</v>
          </cell>
          <cell r="F36" t="str">
            <v>Program</v>
          </cell>
          <cell r="G36">
            <v>438735</v>
          </cell>
          <cell r="H36">
            <v>480358.31141386204</v>
          </cell>
          <cell r="I36">
            <v>398317.71616603748</v>
          </cell>
          <cell r="J36">
            <v>245894.90833709273</v>
          </cell>
          <cell r="K36">
            <v>247806.1771659278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 t="str">
            <v xml:space="preserve">Distribution Substation Program </v>
          </cell>
        </row>
        <row r="37">
          <cell r="A37" t="str">
            <v>ESS_35</v>
          </cell>
          <cell r="B37" t="str">
            <v>Substation Augmentation - PQ</v>
          </cell>
          <cell r="C37" t="str">
            <v>Augex</v>
          </cell>
          <cell r="D37" t="str">
            <v>Capacity</v>
          </cell>
          <cell r="E37" t="str">
            <v>Growth</v>
          </cell>
          <cell r="F37" t="str">
            <v>Program</v>
          </cell>
          <cell r="G37">
            <v>1797507</v>
          </cell>
          <cell r="H37">
            <v>1912512.1385954753</v>
          </cell>
          <cell r="I37">
            <v>1657586.570745958</v>
          </cell>
          <cell r="J37">
            <v>1532308.5625098981</v>
          </cell>
          <cell r="K37">
            <v>1519690.9482601401</v>
          </cell>
          <cell r="L37">
            <v>1567414.3046874995</v>
          </cell>
          <cell r="M37">
            <v>1606599.6623046871</v>
          </cell>
          <cell r="N37">
            <v>1646764.6538623041</v>
          </cell>
          <cell r="O37">
            <v>1687933.7702088614</v>
          </cell>
          <cell r="P37">
            <v>1730132.1144640828</v>
          </cell>
          <cell r="Q37">
            <v>1773385.4173256846</v>
          </cell>
          <cell r="R37" t="str">
            <v>Power Quality Program</v>
          </cell>
        </row>
        <row r="38">
          <cell r="A38" t="str">
            <v>ESS_36</v>
          </cell>
          <cell r="B38" t="str">
            <v>Distribution Substation Monitoring - NT</v>
          </cell>
          <cell r="C38" t="str">
            <v>Augex</v>
          </cell>
          <cell r="D38" t="str">
            <v>Capacity</v>
          </cell>
          <cell r="E38" t="str">
            <v>Growth</v>
          </cell>
          <cell r="F38" t="str">
            <v>Program</v>
          </cell>
          <cell r="G38">
            <v>0</v>
          </cell>
          <cell r="H38">
            <v>0</v>
          </cell>
          <cell r="I38">
            <v>49999.999999999985</v>
          </cell>
          <cell r="J38">
            <v>1070701.3931249999</v>
          </cell>
          <cell r="K38">
            <v>1465966.9002500002</v>
          </cell>
          <cell r="L38">
            <v>1099544.4461769529</v>
          </cell>
          <cell r="M38">
            <v>1127033.0573313767</v>
          </cell>
          <cell r="N38">
            <v>1159693.4182128902</v>
          </cell>
          <cell r="O38">
            <v>1188685.7536682123</v>
          </cell>
          <cell r="P38">
            <v>1218402.8975099176</v>
          </cell>
          <cell r="Q38">
            <v>1248862.9699476652</v>
          </cell>
          <cell r="R38" t="str">
            <v>Network Technology Program</v>
          </cell>
        </row>
        <row r="39">
          <cell r="A39" t="str">
            <v>ESS_38</v>
          </cell>
          <cell r="B39" t="str">
            <v>2 pole Substation Safety Program</v>
          </cell>
          <cell r="C39" t="str">
            <v>Repex</v>
          </cell>
          <cell r="D39" t="str">
            <v>Renewal</v>
          </cell>
          <cell r="E39" t="str">
            <v>Asset Renewal or Replacement</v>
          </cell>
          <cell r="F39" t="str">
            <v>Program</v>
          </cell>
          <cell r="G39">
            <v>913383</v>
          </cell>
          <cell r="H39">
            <v>542834.14565977512</v>
          </cell>
          <cell r="I39">
            <v>890833.35197588569</v>
          </cell>
          <cell r="J39">
            <v>1387708.5344879311</v>
          </cell>
          <cell r="K39">
            <v>1309957.26366125</v>
          </cell>
          <cell r="L39">
            <v>1346651.7265624998</v>
          </cell>
          <cell r="M39">
            <v>1380318.0197265621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 t="str">
            <v xml:space="preserve">Distribution Substation Program </v>
          </cell>
        </row>
        <row r="40">
          <cell r="A40" t="str">
            <v>ESS_39</v>
          </cell>
          <cell r="B40" t="str">
            <v>Noise related replacements</v>
          </cell>
          <cell r="C40" t="str">
            <v>Augex</v>
          </cell>
          <cell r="D40" t="str">
            <v>Compliance</v>
          </cell>
          <cell r="E40" t="str">
            <v xml:space="preserve">Environmental, Safety, Statutory Obligations </v>
          </cell>
          <cell r="F40" t="str">
            <v>Program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 t="str">
            <v xml:space="preserve">Distribution Substation Program </v>
          </cell>
        </row>
        <row r="41">
          <cell r="A41" t="str">
            <v>ESS_40D</v>
          </cell>
          <cell r="B41" t="str">
            <v>Failed UG cable replacement - defined projects</v>
          </cell>
          <cell r="C41" t="str">
            <v>Repex</v>
          </cell>
          <cell r="D41" t="str">
            <v>Renewal</v>
          </cell>
          <cell r="E41" t="str">
            <v>Asset Renewal or Replacement</v>
          </cell>
          <cell r="F41" t="str">
            <v>Program</v>
          </cell>
          <cell r="G41">
            <v>1505027</v>
          </cell>
          <cell r="H41">
            <v>829536.57485996769</v>
          </cell>
          <cell r="I41">
            <v>544177.60468996188</v>
          </cell>
          <cell r="J41">
            <v>319425.46518086322</v>
          </cell>
          <cell r="K41">
            <v>341211.36141807446</v>
          </cell>
          <cell r="L41">
            <v>1655719.3359374995</v>
          </cell>
          <cell r="M41">
            <v>1697112.319335937</v>
          </cell>
          <cell r="N41">
            <v>1739540.1273193352</v>
          </cell>
          <cell r="O41">
            <v>1783028.6305023185</v>
          </cell>
          <cell r="P41">
            <v>1827604.3462648762</v>
          </cell>
          <cell r="Q41">
            <v>1873294.4549214977</v>
          </cell>
          <cell r="R41" t="str">
            <v>Underground Cables Program</v>
          </cell>
        </row>
        <row r="42">
          <cell r="A42" t="str">
            <v>ESS_40N</v>
          </cell>
          <cell r="B42" t="str">
            <v>Failed UG cable replacement - allocations portion</v>
          </cell>
          <cell r="C42" t="str">
            <v>Repex</v>
          </cell>
          <cell r="D42" t="str">
            <v>Renewal</v>
          </cell>
          <cell r="E42" t="str">
            <v>Asset Renewal or Replacement</v>
          </cell>
          <cell r="F42" t="str">
            <v>Program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 t="str">
            <v>Underground Cables Program</v>
          </cell>
        </row>
        <row r="43">
          <cell r="A43" t="str">
            <v>ESS_41D</v>
          </cell>
          <cell r="B43" t="str">
            <v>LV UG pit and pillar - defined projects</v>
          </cell>
          <cell r="C43" t="str">
            <v>Repex</v>
          </cell>
          <cell r="D43" t="str">
            <v>Renewal</v>
          </cell>
          <cell r="E43" t="str">
            <v>Asset Renewal or Replacement</v>
          </cell>
          <cell r="F43" t="str">
            <v>Program</v>
          </cell>
          <cell r="G43">
            <v>557808</v>
          </cell>
          <cell r="H43">
            <v>469141.83910677326</v>
          </cell>
          <cell r="I43">
            <v>463159.97342165734</v>
          </cell>
          <cell r="J43">
            <v>406528.53998613422</v>
          </cell>
          <cell r="K43">
            <v>407757.56641308055</v>
          </cell>
          <cell r="L43">
            <v>418621.03876953106</v>
          </cell>
          <cell r="M43">
            <v>429086.56473876943</v>
          </cell>
          <cell r="N43">
            <v>439813.72885723854</v>
          </cell>
          <cell r="O43">
            <v>450809.07207866944</v>
          </cell>
          <cell r="P43">
            <v>462079.29888063611</v>
          </cell>
          <cell r="Q43">
            <v>473631.281352652</v>
          </cell>
          <cell r="R43" t="str">
            <v>Underground Cables Program</v>
          </cell>
        </row>
        <row r="44">
          <cell r="A44" t="str">
            <v>ESS_41N</v>
          </cell>
          <cell r="B44" t="str">
            <v>LV UG pit and pillar - allocations portion</v>
          </cell>
          <cell r="C44" t="str">
            <v>Repex</v>
          </cell>
          <cell r="D44" t="str">
            <v>Renewal</v>
          </cell>
          <cell r="E44" t="str">
            <v>Asset Renewal or Replacement</v>
          </cell>
          <cell r="F44" t="str">
            <v>Program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 t="str">
            <v>Underground Cables Program</v>
          </cell>
        </row>
        <row r="45">
          <cell r="A45" t="str">
            <v>ESS_42D</v>
          </cell>
          <cell r="B45" t="str">
            <v>High Voltage Cast Pothead Replacement - defined projects</v>
          </cell>
          <cell r="C45" t="str">
            <v>Repex</v>
          </cell>
          <cell r="D45" t="str">
            <v>Renewal</v>
          </cell>
          <cell r="E45" t="str">
            <v>Asset Renewal or Replacement</v>
          </cell>
          <cell r="F45" t="str">
            <v>Program</v>
          </cell>
          <cell r="G45">
            <v>204641</v>
          </cell>
          <cell r="H45">
            <v>422530.89541310089</v>
          </cell>
          <cell r="I45">
            <v>614999.99999999977</v>
          </cell>
          <cell r="J45">
            <v>624164.12418519065</v>
          </cell>
          <cell r="K45">
            <v>639776.1320631234</v>
          </cell>
          <cell r="L45">
            <v>662287.73437499988</v>
          </cell>
          <cell r="M45">
            <v>678844.92773437477</v>
          </cell>
          <cell r="N45">
            <v>695816.05092773412</v>
          </cell>
          <cell r="O45">
            <v>713211.45220092731</v>
          </cell>
          <cell r="P45">
            <v>731041.73850595043</v>
          </cell>
          <cell r="Q45">
            <v>749317.78196859919</v>
          </cell>
          <cell r="R45" t="str">
            <v>Underground Cables Program</v>
          </cell>
        </row>
        <row r="46">
          <cell r="A46" t="str">
            <v>ESS_42N</v>
          </cell>
          <cell r="B46" t="str">
            <v>High Voltage Cast Pothead Replacement - allocation portion</v>
          </cell>
          <cell r="C46" t="str">
            <v>Repex</v>
          </cell>
          <cell r="D46" t="str">
            <v>Renewal</v>
          </cell>
          <cell r="E46" t="str">
            <v>Asset Renewal or Replacement</v>
          </cell>
          <cell r="F46" t="str">
            <v>Program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 t="str">
            <v>Underground Cables Program</v>
          </cell>
        </row>
        <row r="47">
          <cell r="A47" t="str">
            <v>ESS_43D</v>
          </cell>
          <cell r="B47" t="str">
            <v>LV UG Cable replacement (CONSAC) - defined projects</v>
          </cell>
          <cell r="C47" t="str">
            <v>Repex</v>
          </cell>
          <cell r="D47" t="str">
            <v>Renewal</v>
          </cell>
          <cell r="E47" t="str">
            <v>Asset Renewal or Replacement</v>
          </cell>
          <cell r="F47" t="str">
            <v>Program</v>
          </cell>
          <cell r="G47">
            <v>1580447</v>
          </cell>
          <cell r="H47">
            <v>1152826.1317445389</v>
          </cell>
          <cell r="I47">
            <v>1303344.4896340379</v>
          </cell>
          <cell r="J47">
            <v>1320677.2839963124</v>
          </cell>
          <cell r="K47">
            <v>1309802.3225651833</v>
          </cell>
          <cell r="L47">
            <v>1357689.8554687495</v>
          </cell>
          <cell r="M47">
            <v>1391632.1018554685</v>
          </cell>
          <cell r="N47">
            <v>1426422.9044018551</v>
          </cell>
          <cell r="O47">
            <v>1462083.4770119011</v>
          </cell>
          <cell r="P47">
            <v>1498635.5639371984</v>
          </cell>
          <cell r="Q47">
            <v>1536101.4530356282</v>
          </cell>
          <cell r="R47" t="str">
            <v>Underground Cables Program</v>
          </cell>
        </row>
        <row r="48">
          <cell r="A48" t="str">
            <v>ESS_43N</v>
          </cell>
          <cell r="B48" t="str">
            <v>LV UG Cable replacement (CONSAC) - allocation portion</v>
          </cell>
          <cell r="C48" t="str">
            <v>Repex</v>
          </cell>
          <cell r="D48" t="str">
            <v>Renewal</v>
          </cell>
          <cell r="E48" t="str">
            <v>Asset Renewal or Replacement</v>
          </cell>
          <cell r="F48" t="str">
            <v>Program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 t="str">
            <v>Underground Cables Program</v>
          </cell>
        </row>
        <row r="49">
          <cell r="A49" t="str">
            <v>ESS_45D</v>
          </cell>
          <cell r="B49" t="str">
            <v>Pole Top Refurbishment Subtransmission - defined projects</v>
          </cell>
          <cell r="C49" t="str">
            <v>Repex</v>
          </cell>
          <cell r="D49" t="str">
            <v>Renewal</v>
          </cell>
          <cell r="E49" t="str">
            <v>Asset Renewal or Replacement</v>
          </cell>
          <cell r="F49" t="str">
            <v>Program</v>
          </cell>
          <cell r="G49">
            <v>1736306</v>
          </cell>
          <cell r="H49">
            <v>4365217.4767676648</v>
          </cell>
          <cell r="I49">
            <v>4367158.950235202</v>
          </cell>
          <cell r="J49">
            <v>4076418.4531354997</v>
          </cell>
          <cell r="K49">
            <v>3578646.7582677789</v>
          </cell>
          <cell r="L49">
            <v>3681110.9697438469</v>
          </cell>
          <cell r="M49">
            <v>3773138.7439874429</v>
          </cell>
          <cell r="N49">
            <v>3867467.2125871284</v>
          </cell>
          <cell r="O49">
            <v>3964153.8929018071</v>
          </cell>
          <cell r="P49">
            <v>4063257.7402243512</v>
          </cell>
          <cell r="Q49">
            <v>4164839.1837299592</v>
          </cell>
          <cell r="R49" t="str">
            <v>Poletop Equipment Program</v>
          </cell>
        </row>
        <row r="50">
          <cell r="A50" t="str">
            <v>ESS_45N</v>
          </cell>
          <cell r="B50" t="str">
            <v>Pole Top Refurbishment Subtransmission - allocations portion</v>
          </cell>
          <cell r="C50" t="str">
            <v>Repex</v>
          </cell>
          <cell r="D50" t="str">
            <v>Renewal</v>
          </cell>
          <cell r="E50" t="str">
            <v>Asset Renewal or Replacement</v>
          </cell>
          <cell r="F50" t="str">
            <v>Program</v>
          </cell>
          <cell r="G50">
            <v>0</v>
          </cell>
          <cell r="H50">
            <v>308263.82907378132</v>
          </cell>
          <cell r="I50">
            <v>282121.81603156647</v>
          </cell>
          <cell r="J50">
            <v>263210.06630367856</v>
          </cell>
          <cell r="K50">
            <v>260979.21292139823</v>
          </cell>
          <cell r="L50">
            <v>267503.69324443315</v>
          </cell>
          <cell r="M50">
            <v>274191.28557554394</v>
          </cell>
          <cell r="N50">
            <v>281046.06771493249</v>
          </cell>
          <cell r="O50">
            <v>288072.21940780582</v>
          </cell>
          <cell r="P50">
            <v>295274.0248930009</v>
          </cell>
          <cell r="Q50">
            <v>302655.87551532587</v>
          </cell>
          <cell r="R50" t="str">
            <v>Poletop Equipment Program</v>
          </cell>
        </row>
        <row r="51">
          <cell r="A51" t="str">
            <v>ESS_46D</v>
          </cell>
          <cell r="B51" t="str">
            <v>Pole Replacement Subtransmission - defined project</v>
          </cell>
          <cell r="C51" t="str">
            <v>Repex</v>
          </cell>
          <cell r="D51" t="str">
            <v>Renewal</v>
          </cell>
          <cell r="E51" t="str">
            <v>Asset Renewal or Replacement</v>
          </cell>
          <cell r="F51" t="str">
            <v>Program</v>
          </cell>
          <cell r="G51">
            <v>5562017</v>
          </cell>
          <cell r="H51">
            <v>344726.93969055079</v>
          </cell>
          <cell r="I51">
            <v>671235.74562173802</v>
          </cell>
          <cell r="J51">
            <v>935841.93834314542</v>
          </cell>
          <cell r="K51">
            <v>1268702.3946681211</v>
          </cell>
          <cell r="L51">
            <v>1349785.9143769764</v>
          </cell>
          <cell r="M51">
            <v>1383530.5622364008</v>
          </cell>
          <cell r="N51">
            <v>1418118.8262923106</v>
          </cell>
          <cell r="O51">
            <v>1453571.7969496183</v>
          </cell>
          <cell r="P51">
            <v>1489911.0918733585</v>
          </cell>
          <cell r="Q51">
            <v>1527158.8691701924</v>
          </cell>
          <cell r="R51" t="str">
            <v>Pole Program</v>
          </cell>
        </row>
        <row r="52">
          <cell r="A52" t="str">
            <v>ESS_46N</v>
          </cell>
          <cell r="B52" t="str">
            <v>Pole Replacement Subtransmission - allocations portion</v>
          </cell>
          <cell r="C52" t="str">
            <v>Repex</v>
          </cell>
          <cell r="D52" t="str">
            <v>Renewal</v>
          </cell>
          <cell r="E52" t="str">
            <v>Asset Renewal or Replacement</v>
          </cell>
          <cell r="F52" t="str">
            <v>Program</v>
          </cell>
          <cell r="G52">
            <v>0</v>
          </cell>
          <cell r="H52">
            <v>2907165.0341881216</v>
          </cell>
          <cell r="I52">
            <v>2660625.7419592352</v>
          </cell>
          <cell r="J52">
            <v>2482273.3945254609</v>
          </cell>
          <cell r="K52">
            <v>2461234.7310894933</v>
          </cell>
          <cell r="L52">
            <v>2522765.5993667301</v>
          </cell>
          <cell r="M52">
            <v>2585834.7393508982</v>
          </cell>
          <cell r="N52">
            <v>2650480.6078346707</v>
          </cell>
          <cell r="O52">
            <v>2716742.6230305368</v>
          </cell>
          <cell r="P52">
            <v>2784661.1886062999</v>
          </cell>
          <cell r="Q52">
            <v>2854277.718321457</v>
          </cell>
          <cell r="R52" t="str">
            <v>Pole Program</v>
          </cell>
        </row>
        <row r="53">
          <cell r="A53" t="str">
            <v>ESS_47</v>
          </cell>
          <cell r="B53" t="str">
            <v>New/refurbished Zone Substation - Comms</v>
          </cell>
          <cell r="C53" t="str">
            <v>Augex</v>
          </cell>
          <cell r="D53" t="str">
            <v>Capacity</v>
          </cell>
          <cell r="E53" t="str">
            <v>Growth</v>
          </cell>
          <cell r="F53" t="str">
            <v>Program</v>
          </cell>
          <cell r="G53">
            <v>13685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Telecomms Program</v>
          </cell>
        </row>
        <row r="54">
          <cell r="A54" t="str">
            <v>ESS_48</v>
          </cell>
          <cell r="B54" t="str">
            <v>RF Infrastructure Refurbishment</v>
          </cell>
          <cell r="C54" t="str">
            <v>Repex</v>
          </cell>
          <cell r="D54" t="str">
            <v>Renewal</v>
          </cell>
          <cell r="E54" t="str">
            <v>Asset Renewal or Replacement</v>
          </cell>
          <cell r="F54" t="str">
            <v>Program</v>
          </cell>
          <cell r="G54">
            <v>155463</v>
          </cell>
          <cell r="H54">
            <v>1391027.2048344114</v>
          </cell>
          <cell r="I54">
            <v>1209117.7603490863</v>
          </cell>
          <cell r="J54">
            <v>0</v>
          </cell>
          <cell r="K54">
            <v>0</v>
          </cell>
          <cell r="L54">
            <v>366576.26097656239</v>
          </cell>
          <cell r="M54">
            <v>375740.66750097647</v>
          </cell>
          <cell r="N54">
            <v>385134.18418850086</v>
          </cell>
          <cell r="O54">
            <v>394762.5387932132</v>
          </cell>
          <cell r="P54">
            <v>404631.60226304352</v>
          </cell>
          <cell r="Q54">
            <v>414747.39231961954</v>
          </cell>
          <cell r="R54" t="str">
            <v>Telecomms Program</v>
          </cell>
        </row>
        <row r="55">
          <cell r="A55" t="str">
            <v>ESS_49</v>
          </cell>
          <cell r="B55" t="str">
            <v>RF Linking replacement</v>
          </cell>
          <cell r="C55" t="str">
            <v>Repex</v>
          </cell>
          <cell r="D55" t="str">
            <v>Renewal</v>
          </cell>
          <cell r="E55" t="str">
            <v>Asset Renewal or Replacement</v>
          </cell>
          <cell r="F55" t="str">
            <v>Program</v>
          </cell>
          <cell r="G55">
            <v>1123189</v>
          </cell>
          <cell r="H55">
            <v>831301.45948966406</v>
          </cell>
          <cell r="I55">
            <v>768518.46854683245</v>
          </cell>
          <cell r="J55">
            <v>718037.8074590778</v>
          </cell>
          <cell r="K55">
            <v>719696.6912145142</v>
          </cell>
          <cell r="L55">
            <v>736546.74659179663</v>
          </cell>
          <cell r="M55">
            <v>754960.41525659151</v>
          </cell>
          <cell r="N55">
            <v>773834.42563800607</v>
          </cell>
          <cell r="O55">
            <v>793180.28627895634</v>
          </cell>
          <cell r="P55">
            <v>813009.79343593004</v>
          </cell>
          <cell r="Q55">
            <v>833335.03827182809</v>
          </cell>
          <cell r="R55" t="str">
            <v>Telecomms Program</v>
          </cell>
        </row>
        <row r="56">
          <cell r="A56" t="str">
            <v>ESS_50</v>
          </cell>
          <cell r="B56" t="str">
            <v>Telecomms into Brownfields zone subs</v>
          </cell>
          <cell r="C56" t="str">
            <v>Augex</v>
          </cell>
          <cell r="D56" t="str">
            <v>Capacity</v>
          </cell>
          <cell r="E56" t="str">
            <v>Growth</v>
          </cell>
          <cell r="F56" t="str">
            <v>Program</v>
          </cell>
          <cell r="G56">
            <v>95196</v>
          </cell>
          <cell r="H56">
            <v>278453.93474921514</v>
          </cell>
          <cell r="I56">
            <v>514848.00919156405</v>
          </cell>
          <cell r="J56">
            <v>481030.59915122041</v>
          </cell>
          <cell r="K56">
            <v>553314.80834384169</v>
          </cell>
          <cell r="L56">
            <v>492162.57260742178</v>
          </cell>
          <cell r="M56">
            <v>504466.63692260731</v>
          </cell>
          <cell r="N56">
            <v>626283.33850947244</v>
          </cell>
          <cell r="O56">
            <v>530005.26041681413</v>
          </cell>
          <cell r="P56">
            <v>657988.93252151436</v>
          </cell>
          <cell r="Q56">
            <v>556836.77672541514</v>
          </cell>
          <cell r="R56" t="str">
            <v>Telecomms Program</v>
          </cell>
        </row>
        <row r="57">
          <cell r="A57" t="str">
            <v>ESS_51</v>
          </cell>
          <cell r="B57" t="str">
            <v>Technology pole top devices/modem (linked with ESS_25) - NT</v>
          </cell>
          <cell r="C57" t="str">
            <v>Augex</v>
          </cell>
          <cell r="D57" t="str">
            <v>Capacity</v>
          </cell>
          <cell r="E57" t="str">
            <v>Growth</v>
          </cell>
          <cell r="F57" t="str">
            <v>Major Project - Prior to Approval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 t="str">
            <v>Major Project</v>
          </cell>
        </row>
        <row r="58">
          <cell r="A58" t="str">
            <v>ESS_53</v>
          </cell>
          <cell r="B58" t="str">
            <v>New  FI Plant - Growth</v>
          </cell>
          <cell r="C58" t="str">
            <v>Augex</v>
          </cell>
          <cell r="D58" t="str">
            <v>Capacity</v>
          </cell>
          <cell r="E58" t="str">
            <v>Growth</v>
          </cell>
          <cell r="F58" t="str">
            <v>Program</v>
          </cell>
          <cell r="G58">
            <v>700085</v>
          </cell>
          <cell r="H58">
            <v>265667.27397178399</v>
          </cell>
          <cell r="I58">
            <v>192500.12499999997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 t="str">
            <v>Load Control Program</v>
          </cell>
        </row>
        <row r="59">
          <cell r="A59" t="str">
            <v>ESS_54</v>
          </cell>
          <cell r="B59" t="str">
            <v xml:space="preserve">Controllable load - DM </v>
          </cell>
          <cell r="C59" t="str">
            <v>Augex</v>
          </cell>
          <cell r="D59" t="str">
            <v>Capacity</v>
          </cell>
          <cell r="E59" t="str">
            <v>Growth</v>
          </cell>
          <cell r="F59" t="str">
            <v>Program</v>
          </cell>
          <cell r="G59">
            <v>0</v>
          </cell>
          <cell r="H59">
            <v>0</v>
          </cell>
          <cell r="I59">
            <v>0</v>
          </cell>
          <cell r="J59">
            <v>561496.2894014162</v>
          </cell>
          <cell r="K59">
            <v>717729.60456420574</v>
          </cell>
          <cell r="L59">
            <v>735415.33837890602</v>
          </cell>
          <cell r="M59">
            <v>753800.72183837858</v>
          </cell>
          <cell r="N59">
            <v>772645.73988433799</v>
          </cell>
          <cell r="O59">
            <v>791961.88338144636</v>
          </cell>
          <cell r="P59">
            <v>811760.93046598241</v>
          </cell>
          <cell r="Q59">
            <v>832054.95372763183</v>
          </cell>
          <cell r="R59" t="str">
            <v>Distribution Growth Program</v>
          </cell>
        </row>
        <row r="60">
          <cell r="A60" t="str">
            <v>ESS_55</v>
          </cell>
          <cell r="B60" t="str">
            <v>Replacement FI Plants</v>
          </cell>
          <cell r="C60" t="str">
            <v>Repex</v>
          </cell>
          <cell r="D60" t="str">
            <v>Renewal</v>
          </cell>
          <cell r="E60" t="str">
            <v>Asset Renewal or Replacement</v>
          </cell>
          <cell r="F60" t="str">
            <v>Program</v>
          </cell>
          <cell r="G60">
            <v>476185</v>
          </cell>
          <cell r="H60">
            <v>500972.57377536409</v>
          </cell>
          <cell r="I60">
            <v>805901.12499999988</v>
          </cell>
          <cell r="J60">
            <v>443186.69610415434</v>
          </cell>
          <cell r="K60">
            <v>656744.06137899077</v>
          </cell>
          <cell r="L60">
            <v>673325.86328124988</v>
          </cell>
          <cell r="M60">
            <v>690159.00986328104</v>
          </cell>
          <cell r="N60">
            <v>707412.9851098631</v>
          </cell>
          <cell r="O60">
            <v>725098.30973760947</v>
          </cell>
          <cell r="P60">
            <v>743225.76748104976</v>
          </cell>
          <cell r="Q60">
            <v>761806.41166807571</v>
          </cell>
          <cell r="R60" t="str">
            <v>Load Control Program</v>
          </cell>
        </row>
        <row r="61">
          <cell r="A61" t="str">
            <v>ESS_56</v>
          </cell>
          <cell r="B61" t="str">
            <v>Load Control Relay replacement</v>
          </cell>
          <cell r="C61" t="str">
            <v>Repex</v>
          </cell>
          <cell r="D61" t="str">
            <v>Renewal</v>
          </cell>
          <cell r="E61" t="str">
            <v>Asset Renewal or Replacement</v>
          </cell>
          <cell r="F61" t="str">
            <v>Program</v>
          </cell>
          <cell r="G61">
            <v>2047922</v>
          </cell>
          <cell r="H61">
            <v>2199348.7493954198</v>
          </cell>
          <cell r="I61">
            <v>2050000</v>
          </cell>
          <cell r="J61">
            <v>2625339.9981146073</v>
          </cell>
          <cell r="K61">
            <v>2718575.5534479679</v>
          </cell>
          <cell r="L61">
            <v>2869913.5156249991</v>
          </cell>
          <cell r="M61">
            <v>2941661.3535156241</v>
          </cell>
          <cell r="N61">
            <v>3015202.8873535143</v>
          </cell>
          <cell r="O61">
            <v>3090582.959537352</v>
          </cell>
          <cell r="P61">
            <v>3167847.5335257854</v>
          </cell>
          <cell r="Q61">
            <v>3247043.7218639296</v>
          </cell>
          <cell r="R61" t="str">
            <v>Load Control Program</v>
          </cell>
        </row>
        <row r="62">
          <cell r="A62" t="str">
            <v>ESS_57</v>
          </cell>
          <cell r="B62" t="str">
            <v>Convert existing legacy controllers</v>
          </cell>
          <cell r="C62" t="str">
            <v>Repex</v>
          </cell>
          <cell r="D62" t="str">
            <v>Renewal</v>
          </cell>
          <cell r="E62" t="str">
            <v>Asset Renewal or Replacement</v>
          </cell>
          <cell r="F62" t="str">
            <v>Program</v>
          </cell>
          <cell r="G62">
            <v>111278</v>
          </cell>
          <cell r="H62">
            <v>77572.18732702118</v>
          </cell>
          <cell r="I62">
            <v>117794.02499999994</v>
          </cell>
          <cell r="J62">
            <v>115420.42984432547</v>
          </cell>
          <cell r="K62">
            <v>115895.44632323479</v>
          </cell>
          <cell r="L62">
            <v>121419.41796874999</v>
          </cell>
          <cell r="M62">
            <v>124454.90341796872</v>
          </cell>
          <cell r="N62">
            <v>127566.27600341792</v>
          </cell>
          <cell r="O62">
            <v>130755.43290350334</v>
          </cell>
          <cell r="P62">
            <v>134024.31872609095</v>
          </cell>
          <cell r="Q62">
            <v>137374.92669424316</v>
          </cell>
          <cell r="R62" t="str">
            <v>Load Control Program</v>
          </cell>
        </row>
        <row r="63">
          <cell r="A63" t="str">
            <v>ESS_58</v>
          </cell>
          <cell r="B63" t="str">
            <v>Mobile FI Plant Studies</v>
          </cell>
          <cell r="C63" t="str">
            <v>Repex</v>
          </cell>
          <cell r="D63" t="str">
            <v>Renewal</v>
          </cell>
          <cell r="E63" t="str">
            <v>Asset Renewal or Replacement</v>
          </cell>
          <cell r="F63" t="str">
            <v>Program</v>
          </cell>
          <cell r="G63">
            <v>39390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SCADA Program</v>
          </cell>
        </row>
        <row r="64">
          <cell r="A64" t="str">
            <v>ESS_59</v>
          </cell>
          <cell r="B64" t="str">
            <v xml:space="preserve">Synchronisation of multiple FI plant </v>
          </cell>
          <cell r="C64" t="str">
            <v>Repex</v>
          </cell>
          <cell r="D64" t="str">
            <v>Renewal</v>
          </cell>
          <cell r="E64" t="str">
            <v>Asset Renewal or Replacement</v>
          </cell>
          <cell r="F64" t="str">
            <v>Program</v>
          </cell>
          <cell r="G64">
            <v>75513</v>
          </cell>
          <cell r="H64">
            <v>28464.35078269113</v>
          </cell>
          <cell r="I64">
            <v>0</v>
          </cell>
          <cell r="J64">
            <v>0</v>
          </cell>
          <cell r="K64">
            <v>172149.89532199182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 t="str">
            <v>Load Control Program</v>
          </cell>
        </row>
        <row r="65">
          <cell r="A65" t="str">
            <v>ESS_61</v>
          </cell>
          <cell r="B65" t="str">
            <v>Brownfield SCADA - ZSS Developments</v>
          </cell>
          <cell r="C65" t="str">
            <v>Augex</v>
          </cell>
          <cell r="D65" t="str">
            <v>Capacity</v>
          </cell>
          <cell r="E65" t="str">
            <v>Growth</v>
          </cell>
          <cell r="F65" t="str">
            <v>Program</v>
          </cell>
          <cell r="G65">
            <v>798655</v>
          </cell>
          <cell r="H65">
            <v>770435</v>
          </cell>
          <cell r="I65">
            <v>1072439.0499999998</v>
          </cell>
          <cell r="J65">
            <v>428208.03215370601</v>
          </cell>
          <cell r="K65">
            <v>271904.85612682742</v>
          </cell>
          <cell r="L65">
            <v>286991.35156249994</v>
          </cell>
          <cell r="M65">
            <v>294166.13535156241</v>
          </cell>
          <cell r="N65">
            <v>301520.28873535147</v>
          </cell>
          <cell r="O65">
            <v>309058.29595373519</v>
          </cell>
          <cell r="P65">
            <v>316784.75335257855</v>
          </cell>
          <cell r="Q65">
            <v>324704.37218639295</v>
          </cell>
          <cell r="R65" t="str">
            <v>SCADA Program</v>
          </cell>
        </row>
        <row r="66">
          <cell r="A66" t="str">
            <v>ESS_62</v>
          </cell>
          <cell r="B66" t="str">
            <v>Replacement program of existing RTU hardware</v>
          </cell>
          <cell r="C66" t="str">
            <v>Repex</v>
          </cell>
          <cell r="D66" t="str">
            <v>Renewal</v>
          </cell>
          <cell r="E66" t="str">
            <v>Asset Renewal or Replacement</v>
          </cell>
          <cell r="F66" t="str">
            <v>Program</v>
          </cell>
          <cell r="G66">
            <v>664107</v>
          </cell>
          <cell r="H66">
            <v>847598.91329263197</v>
          </cell>
          <cell r="I66">
            <v>1167474.9999999995</v>
          </cell>
          <cell r="J66">
            <v>1025823.7189911702</v>
          </cell>
          <cell r="K66">
            <v>1188746.5379963641</v>
          </cell>
          <cell r="L66">
            <v>1214194.1796874998</v>
          </cell>
          <cell r="M66">
            <v>1244549.034179687</v>
          </cell>
          <cell r="N66">
            <v>1275662.7600341793</v>
          </cell>
          <cell r="O66">
            <v>1307554.3290350335</v>
          </cell>
          <cell r="P66">
            <v>1340243.1872609092</v>
          </cell>
          <cell r="Q66">
            <v>1373749.2669424317</v>
          </cell>
          <cell r="R66" t="str">
            <v>SCADA Program</v>
          </cell>
        </row>
        <row r="67">
          <cell r="A67" t="str">
            <v>ESS_63</v>
          </cell>
          <cell r="B67" t="str">
            <v>Installation of SCADA facilities into existing ZSS sites</v>
          </cell>
          <cell r="C67" t="str">
            <v>Augex</v>
          </cell>
          <cell r="D67" t="str">
            <v>Capacity</v>
          </cell>
          <cell r="E67" t="str">
            <v>Growth</v>
          </cell>
          <cell r="F67" t="str">
            <v>Program</v>
          </cell>
          <cell r="G67">
            <v>738057</v>
          </cell>
          <cell r="H67">
            <v>1366288.8375691744</v>
          </cell>
          <cell r="I67">
            <v>1464605.0749999997</v>
          </cell>
          <cell r="J67">
            <v>1369860.8440541662</v>
          </cell>
          <cell r="K67">
            <v>1213490.4866811191</v>
          </cell>
          <cell r="L67">
            <v>1241789.5019531248</v>
          </cell>
          <cell r="M67">
            <v>1272834.2395019527</v>
          </cell>
          <cell r="N67">
            <v>1304655.0954895015</v>
          </cell>
          <cell r="O67">
            <v>1337271.4728767388</v>
          </cell>
          <cell r="P67">
            <v>1370703.2596986573</v>
          </cell>
          <cell r="Q67">
            <v>1404970.8411911232</v>
          </cell>
          <cell r="R67" t="str">
            <v>SCADA Program</v>
          </cell>
        </row>
        <row r="68">
          <cell r="A68" t="str">
            <v>ESS_64</v>
          </cell>
          <cell r="B68" t="str">
            <v>Commissioning of existing and new DSA sites</v>
          </cell>
          <cell r="C68" t="str">
            <v>Augex</v>
          </cell>
          <cell r="D68" t="str">
            <v>Capacity</v>
          </cell>
          <cell r="E68" t="str">
            <v>Growth</v>
          </cell>
          <cell r="F68" t="str">
            <v>Program</v>
          </cell>
          <cell r="G68">
            <v>953168</v>
          </cell>
          <cell r="H68">
            <v>736237.64396317117</v>
          </cell>
          <cell r="I68">
            <v>754400</v>
          </cell>
          <cell r="J68">
            <v>765641.32566716708</v>
          </cell>
          <cell r="K68">
            <v>784792.05533076474</v>
          </cell>
          <cell r="L68">
            <v>805783.41015624977</v>
          </cell>
          <cell r="M68">
            <v>825927.99541015597</v>
          </cell>
          <cell r="N68">
            <v>846576.19529540977</v>
          </cell>
          <cell r="O68">
            <v>867740.60017779493</v>
          </cell>
          <cell r="P68">
            <v>889434.1151822398</v>
          </cell>
          <cell r="Q68">
            <v>911669.96806179569</v>
          </cell>
          <cell r="R68" t="str">
            <v>SCADA Program</v>
          </cell>
        </row>
        <row r="69">
          <cell r="A69" t="str">
            <v>ESS_65</v>
          </cell>
          <cell r="B69" t="str">
            <v>Broken Hill asset refurbishment</v>
          </cell>
          <cell r="C69" t="str">
            <v>Repex</v>
          </cell>
          <cell r="D69" t="str">
            <v>Renewal</v>
          </cell>
          <cell r="E69" t="str">
            <v>Asset Renewal or Replacement</v>
          </cell>
          <cell r="F69" t="str">
            <v>Program</v>
          </cell>
          <cell r="G69">
            <v>1145767</v>
          </cell>
          <cell r="H69">
            <v>225863.48488662287</v>
          </cell>
          <cell r="I69">
            <v>95768.015305656241</v>
          </cell>
          <cell r="J69">
            <v>497823.94298824528</v>
          </cell>
          <cell r="K69">
            <v>89684.208109602099</v>
          </cell>
          <cell r="L69">
            <v>772669.02343749977</v>
          </cell>
          <cell r="M69">
            <v>121069.67347458928</v>
          </cell>
          <cell r="N69">
            <v>405892.69637451158</v>
          </cell>
          <cell r="O69">
            <v>127198.82569424037</v>
          </cell>
          <cell r="P69">
            <v>782275.27574551804</v>
          </cell>
          <cell r="Q69">
            <v>1373749.2669424317</v>
          </cell>
          <cell r="R69" t="str">
            <v>Broken Hill Generation Program</v>
          </cell>
        </row>
        <row r="70">
          <cell r="A70" t="str">
            <v>ESS_68</v>
          </cell>
          <cell r="B70" t="str">
            <v xml:space="preserve">Broken Hill Safety &amp; Legal </v>
          </cell>
          <cell r="C70" t="str">
            <v>Augex</v>
          </cell>
          <cell r="D70" t="str">
            <v>Compliance</v>
          </cell>
          <cell r="E70" t="str">
            <v xml:space="preserve">Environmental, Safety, Statutory Obligations </v>
          </cell>
          <cell r="F70" t="str">
            <v>Program</v>
          </cell>
          <cell r="G70">
            <v>85978</v>
          </cell>
          <cell r="H70">
            <v>0</v>
          </cell>
          <cell r="I70">
            <v>191536.03061131248</v>
          </cell>
          <cell r="J70">
            <v>0</v>
          </cell>
          <cell r="K70">
            <v>179368.4162192042</v>
          </cell>
          <cell r="L70">
            <v>0</v>
          </cell>
          <cell r="M70">
            <v>202946.34818725579</v>
          </cell>
          <cell r="N70">
            <v>0</v>
          </cell>
          <cell r="O70">
            <v>213220.50706423557</v>
          </cell>
          <cell r="P70">
            <v>0</v>
          </cell>
          <cell r="Q70">
            <v>224014.79523436242</v>
          </cell>
          <cell r="R70" t="str">
            <v>Broken Hill Generation Program</v>
          </cell>
        </row>
        <row r="71">
          <cell r="A71" t="str">
            <v>ESS_70</v>
          </cell>
          <cell r="B71" t="str">
            <v xml:space="preserve">Zone Substation Power Transformer Refurbishment </v>
          </cell>
          <cell r="C71" t="str">
            <v>Repex</v>
          </cell>
          <cell r="D71" t="str">
            <v>Renewal</v>
          </cell>
          <cell r="E71" t="str">
            <v>Asset Renewal or Replacement</v>
          </cell>
          <cell r="F71" t="str">
            <v>Program</v>
          </cell>
          <cell r="G71">
            <v>1009626</v>
          </cell>
          <cell r="H71">
            <v>1121323.8756839803</v>
          </cell>
          <cell r="I71">
            <v>1085144.9499999997</v>
          </cell>
          <cell r="J71">
            <v>1694729.5088852474</v>
          </cell>
          <cell r="K71">
            <v>1535566.57767398</v>
          </cell>
          <cell r="L71">
            <v>1589598.0777371854</v>
          </cell>
          <cell r="M71">
            <v>1629338.0296806148</v>
          </cell>
          <cell r="N71">
            <v>1670071.4804226302</v>
          </cell>
          <cell r="O71">
            <v>1711823.2674331956</v>
          </cell>
          <cell r="P71">
            <v>1754618.8491190253</v>
          </cell>
          <cell r="Q71">
            <v>1798484.3203470008</v>
          </cell>
          <cell r="R71" t="str">
            <v>Zone Substation Plant Program</v>
          </cell>
        </row>
        <row r="72">
          <cell r="A72" t="str">
            <v>ESS_71</v>
          </cell>
          <cell r="B72" t="str">
            <v>Zone Substation Power Transformer Replacement</v>
          </cell>
          <cell r="C72" t="str">
            <v>Repex</v>
          </cell>
          <cell r="D72" t="str">
            <v>Renewal</v>
          </cell>
          <cell r="E72" t="str">
            <v>Asset Renewal or Replacement</v>
          </cell>
          <cell r="F72" t="str">
            <v>Program</v>
          </cell>
          <cell r="G72">
            <v>2881050</v>
          </cell>
          <cell r="H72">
            <v>3761104.7310733399</v>
          </cell>
          <cell r="I72">
            <v>4113273.75</v>
          </cell>
          <cell r="J72">
            <v>5398283.6718278024</v>
          </cell>
          <cell r="K72">
            <v>7066980.9787271768</v>
          </cell>
          <cell r="L72">
            <v>7257569.7558593731</v>
          </cell>
          <cell r="M72">
            <v>7439008.9997558575</v>
          </cell>
          <cell r="N72">
            <v>7624984.2247497533</v>
          </cell>
          <cell r="O72">
            <v>7815608.8303684955</v>
          </cell>
          <cell r="P72">
            <v>8010999.0511277076</v>
          </cell>
          <cell r="Q72">
            <v>8211274.027405899</v>
          </cell>
          <cell r="R72" t="str">
            <v>Zone Substation Plant Program</v>
          </cell>
        </row>
        <row r="73">
          <cell r="A73" t="str">
            <v>ESS_72</v>
          </cell>
          <cell r="B73" t="str">
            <v>Zone Substation Power Transformer Unplanned Failure Replacement</v>
          </cell>
          <cell r="C73" t="str">
            <v>Repex</v>
          </cell>
          <cell r="D73" t="str">
            <v>Renewal</v>
          </cell>
          <cell r="E73" t="str">
            <v>Asset Renewal or Replacement</v>
          </cell>
          <cell r="F73" t="str">
            <v>Program</v>
          </cell>
          <cell r="G73">
            <v>829539</v>
          </cell>
          <cell r="H73">
            <v>1774258.889220559</v>
          </cell>
          <cell r="I73">
            <v>615000</v>
          </cell>
          <cell r="J73">
            <v>441774.10457937774</v>
          </cell>
          <cell r="K73">
            <v>438136.80734313838</v>
          </cell>
          <cell r="L73">
            <v>453553.38991132152</v>
          </cell>
          <cell r="M73">
            <v>464892.22465910448</v>
          </cell>
          <cell r="N73">
            <v>476514.5302755821</v>
          </cell>
          <cell r="O73">
            <v>488427.39353247156</v>
          </cell>
          <cell r="P73">
            <v>500638.0783707833</v>
          </cell>
          <cell r="Q73">
            <v>513154.03033005283</v>
          </cell>
          <cell r="R73" t="str">
            <v>Zone Substation Plant Program</v>
          </cell>
        </row>
        <row r="74">
          <cell r="A74" t="str">
            <v>ESS_74</v>
          </cell>
          <cell r="B74" t="str">
            <v xml:space="preserve">Zone Substation On Line Tap Changer Refurbishment </v>
          </cell>
          <cell r="C74" t="str">
            <v>Repex</v>
          </cell>
          <cell r="D74" t="str">
            <v>Renewal</v>
          </cell>
          <cell r="E74" t="str">
            <v>Asset Renewal or Replacement</v>
          </cell>
          <cell r="F74" t="str">
            <v>Program</v>
          </cell>
          <cell r="G74">
            <v>483144</v>
          </cell>
          <cell r="H74">
            <v>113857.40313076455</v>
          </cell>
          <cell r="I74">
            <v>153749.99999999994</v>
          </cell>
          <cell r="J74">
            <v>225240.85111876848</v>
          </cell>
          <cell r="K74">
            <v>293438.60405772529</v>
          </cell>
          <cell r="L74">
            <v>303548.54492187494</v>
          </cell>
          <cell r="M74">
            <v>311137.25854492176</v>
          </cell>
          <cell r="N74">
            <v>318915.69000854483</v>
          </cell>
          <cell r="O74">
            <v>326888.58225875837</v>
          </cell>
          <cell r="P74">
            <v>335060.79681522731</v>
          </cell>
          <cell r="Q74">
            <v>343437.31673560792</v>
          </cell>
          <cell r="R74" t="str">
            <v>Zone Substation Plant Program</v>
          </cell>
        </row>
        <row r="75">
          <cell r="A75" t="str">
            <v>ESS_75</v>
          </cell>
          <cell r="B75" t="str">
            <v>Zone Substation Perimeter Fencing &amp; Security Refurbishment and Replacement</v>
          </cell>
          <cell r="C75" t="str">
            <v>Augex</v>
          </cell>
          <cell r="D75" t="str">
            <v>Compliance</v>
          </cell>
          <cell r="E75" t="str">
            <v xml:space="preserve">Environmental, Safety, Statutory Obligations </v>
          </cell>
          <cell r="F75" t="str">
            <v>Program</v>
          </cell>
          <cell r="G75">
            <v>49359</v>
          </cell>
          <cell r="H75">
            <v>181702.7525083246</v>
          </cell>
          <cell r="I75">
            <v>301246.47499999998</v>
          </cell>
          <cell r="J75">
            <v>260532.55769650303</v>
          </cell>
          <cell r="K75">
            <v>260104.09202483599</v>
          </cell>
          <cell r="L75">
            <v>270434.15820312494</v>
          </cell>
          <cell r="M75">
            <v>277195.01215820306</v>
          </cell>
          <cell r="N75">
            <v>284124.88746215811</v>
          </cell>
          <cell r="O75">
            <v>291228.009648712</v>
          </cell>
          <cell r="P75">
            <v>298508.7098899298</v>
          </cell>
          <cell r="Q75">
            <v>305971.42763717799</v>
          </cell>
          <cell r="R75" t="str">
            <v>Zone Substation Infrastructure Program</v>
          </cell>
        </row>
        <row r="76">
          <cell r="A76" t="str">
            <v>ESS_76</v>
          </cell>
          <cell r="B76" t="str">
            <v>Zone Substation PCB decontamination (Power Transformers)</v>
          </cell>
          <cell r="C76" t="str">
            <v>Augex</v>
          </cell>
          <cell r="D76" t="str">
            <v>Compliance</v>
          </cell>
          <cell r="E76" t="str">
            <v xml:space="preserve">Environmental, Safety, Statutory Obligations </v>
          </cell>
          <cell r="F76" t="str">
            <v>Program</v>
          </cell>
          <cell r="G76">
            <v>817276</v>
          </cell>
          <cell r="H76">
            <v>887328.69506575866</v>
          </cell>
          <cell r="I76">
            <v>296701.625</v>
          </cell>
          <cell r="J76">
            <v>21814.929448624629</v>
          </cell>
          <cell r="K76">
            <v>21332.003085713775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 t="str">
            <v>Zone Substation Plant Program</v>
          </cell>
        </row>
        <row r="77">
          <cell r="A77" t="str">
            <v>ESS_78</v>
          </cell>
          <cell r="B77" t="str">
            <v xml:space="preserve">Zone Substation Circuit Breaker replacement </v>
          </cell>
          <cell r="C77" t="str">
            <v>Repex</v>
          </cell>
          <cell r="D77" t="str">
            <v>Renewal</v>
          </cell>
          <cell r="E77" t="str">
            <v>Asset Renewal or Replacement</v>
          </cell>
          <cell r="F77" t="str">
            <v>Program</v>
          </cell>
          <cell r="G77">
            <v>2803853</v>
          </cell>
          <cell r="H77">
            <v>4291207.7214397099</v>
          </cell>
          <cell r="I77">
            <v>4345812.4249999998</v>
          </cell>
          <cell r="J77">
            <v>1774758.1795771993</v>
          </cell>
          <cell r="K77">
            <v>1978520.5125241741</v>
          </cell>
          <cell r="L77">
            <v>2042053.8476562495</v>
          </cell>
          <cell r="M77">
            <v>2099341.5462597054</v>
          </cell>
          <cell r="N77">
            <v>2151825.0849161982</v>
          </cell>
          <cell r="O77">
            <v>2205620.7120391028</v>
          </cell>
          <cell r="P77">
            <v>2260761.2298400803</v>
          </cell>
          <cell r="Q77">
            <v>2317280.2605860815</v>
          </cell>
          <cell r="R77" t="str">
            <v>Zone Substation Plant Program</v>
          </cell>
        </row>
        <row r="78">
          <cell r="A78" t="str">
            <v>ESS_79</v>
          </cell>
          <cell r="B78" t="str">
            <v>Zone Substation Indoor Switchboards (Replacement, Refurbishment &amp; Conversion)</v>
          </cell>
          <cell r="C78" t="str">
            <v>Repex</v>
          </cell>
          <cell r="D78" t="str">
            <v>Renewal</v>
          </cell>
          <cell r="E78" t="str">
            <v>Asset Renewal or Replacement</v>
          </cell>
          <cell r="F78" t="str">
            <v>Program</v>
          </cell>
          <cell r="G78">
            <v>8007539</v>
          </cell>
          <cell r="H78">
            <v>5999781.3259824384</v>
          </cell>
          <cell r="I78">
            <v>8867168.3999999985</v>
          </cell>
          <cell r="J78">
            <v>7565080.2885487173</v>
          </cell>
          <cell r="K78">
            <v>5684554.0437814612</v>
          </cell>
          <cell r="L78">
            <v>5850208.3203124981</v>
          </cell>
          <cell r="M78">
            <v>5996463.5283203106</v>
          </cell>
          <cell r="N78">
            <v>6146375.1165283173</v>
          </cell>
          <cell r="O78">
            <v>6300034.4944415251</v>
          </cell>
          <cell r="P78">
            <v>6457535.3568025623</v>
          </cell>
          <cell r="Q78">
            <v>6618973.7407226255</v>
          </cell>
          <cell r="R78" t="str">
            <v>Zone Substation Plant Program</v>
          </cell>
        </row>
        <row r="79">
          <cell r="A79" t="str">
            <v>ESS_80</v>
          </cell>
          <cell r="B79" t="str">
            <v>Zone Substation Station Battery Replacement</v>
          </cell>
          <cell r="C79" t="str">
            <v>Repex</v>
          </cell>
          <cell r="D79" t="str">
            <v>Renewal</v>
          </cell>
          <cell r="E79" t="str">
            <v>Asset Renewal or Replacement</v>
          </cell>
          <cell r="F79" t="str">
            <v>Program</v>
          </cell>
          <cell r="G79">
            <v>318036</v>
          </cell>
          <cell r="H79">
            <v>266760.30504183925</v>
          </cell>
          <cell r="I79">
            <v>567839.75</v>
          </cell>
          <cell r="J79">
            <v>655054.84386868821</v>
          </cell>
          <cell r="K79">
            <v>656589.82668878057</v>
          </cell>
          <cell r="L79">
            <v>679693.04720558366</v>
          </cell>
          <cell r="M79">
            <v>696685.37338572321</v>
          </cell>
          <cell r="N79">
            <v>714102.50772036635</v>
          </cell>
          <cell r="O79">
            <v>731955.07041337527</v>
          </cell>
          <cell r="P79">
            <v>750253.94717370963</v>
          </cell>
          <cell r="Q79">
            <v>769010.29585305229</v>
          </cell>
          <cell r="R79" t="str">
            <v>Zone Substation Plant Program</v>
          </cell>
        </row>
        <row r="80">
          <cell r="A80" t="str">
            <v>ESS_81</v>
          </cell>
          <cell r="B80" t="str">
            <v>Zone Substation Voltage Transformer Replacement</v>
          </cell>
          <cell r="C80" t="str">
            <v>Repex</v>
          </cell>
          <cell r="D80" t="str">
            <v>Renewal</v>
          </cell>
          <cell r="E80" t="str">
            <v>Asset Renewal or Replacement</v>
          </cell>
          <cell r="F80" t="str">
            <v>Program</v>
          </cell>
          <cell r="G80">
            <v>493528</v>
          </cell>
          <cell r="H80">
            <v>220338.36463736393</v>
          </cell>
          <cell r="I80">
            <v>489176.125</v>
          </cell>
          <cell r="J80">
            <v>282454.42307379737</v>
          </cell>
          <cell r="K80">
            <v>301207.60632552992</v>
          </cell>
          <cell r="L80">
            <v>309067.60937499994</v>
          </cell>
          <cell r="M80">
            <v>316794.2996093749</v>
          </cell>
          <cell r="N80">
            <v>324714.15709960926</v>
          </cell>
          <cell r="O80">
            <v>332832.01102709945</v>
          </cell>
          <cell r="P80">
            <v>341152.81130277691</v>
          </cell>
          <cell r="Q80">
            <v>349681.6315853463</v>
          </cell>
          <cell r="R80" t="str">
            <v>Zone Substation Plant Program</v>
          </cell>
        </row>
        <row r="81">
          <cell r="A81" t="str">
            <v>ESS_82</v>
          </cell>
          <cell r="B81" t="str">
            <v>Zone Substation Current Transformer Replacement</v>
          </cell>
          <cell r="C81" t="str">
            <v>Repex</v>
          </cell>
          <cell r="D81" t="str">
            <v>Renewal</v>
          </cell>
          <cell r="E81" t="str">
            <v>Asset Renewal or Replacement</v>
          </cell>
          <cell r="F81" t="str">
            <v>Program</v>
          </cell>
          <cell r="G81">
            <v>826324</v>
          </cell>
          <cell r="H81">
            <v>797073.17255464697</v>
          </cell>
          <cell r="I81">
            <v>1101057.0499999998</v>
          </cell>
          <cell r="J81">
            <v>1031269.3029936207</v>
          </cell>
          <cell r="K81">
            <v>1032971.3564394163</v>
          </cell>
          <cell r="L81">
            <v>1059660.3749999998</v>
          </cell>
          <cell r="M81">
            <v>1086151.8843749997</v>
          </cell>
          <cell r="N81">
            <v>1113305.6814843747</v>
          </cell>
          <cell r="O81">
            <v>1141138.3235214837</v>
          </cell>
          <cell r="P81">
            <v>1169666.7816095208</v>
          </cell>
          <cell r="Q81">
            <v>1198908.4511497586</v>
          </cell>
          <cell r="R81" t="str">
            <v>Zone Substation Plant Program</v>
          </cell>
        </row>
        <row r="82">
          <cell r="A82" t="str">
            <v>ESS_83</v>
          </cell>
          <cell r="B82" t="str">
            <v>Zone Substation Surge Diverter Replacement</v>
          </cell>
          <cell r="C82" t="str">
            <v>Repex</v>
          </cell>
          <cell r="D82" t="str">
            <v>Renewal</v>
          </cell>
          <cell r="E82" t="str">
            <v>Asset Renewal or Replacement</v>
          </cell>
          <cell r="F82" t="str">
            <v>Program</v>
          </cell>
          <cell r="G82">
            <v>440084</v>
          </cell>
          <cell r="H82">
            <v>35792.023485848593</v>
          </cell>
          <cell r="I82">
            <v>139146.82500000001</v>
          </cell>
          <cell r="J82">
            <v>526254.47181843268</v>
          </cell>
          <cell r="K82">
            <v>656385.31546205329</v>
          </cell>
          <cell r="L82">
            <v>551906.44531249988</v>
          </cell>
          <cell r="M82">
            <v>565704.10644531227</v>
          </cell>
          <cell r="N82">
            <v>579846.70910644508</v>
          </cell>
          <cell r="O82">
            <v>594342.87683410617</v>
          </cell>
          <cell r="P82">
            <v>609201.44875495881</v>
          </cell>
          <cell r="Q82">
            <v>624431.48497383262</v>
          </cell>
          <cell r="R82" t="str">
            <v>Zone Substation Plant Program</v>
          </cell>
        </row>
        <row r="83">
          <cell r="A83" t="str">
            <v>ESS_84</v>
          </cell>
          <cell r="B83" t="str">
            <v xml:space="preserve">Zone Substation Unplanned Equipment Failure Replacement </v>
          </cell>
          <cell r="C83" t="str">
            <v>Repex</v>
          </cell>
          <cell r="D83" t="str">
            <v>Renewal</v>
          </cell>
          <cell r="E83" t="str">
            <v>Asset Renewal or Replacement</v>
          </cell>
          <cell r="F83" t="str">
            <v>Program</v>
          </cell>
          <cell r="G83">
            <v>373607</v>
          </cell>
          <cell r="H83">
            <v>854879.33517349034</v>
          </cell>
          <cell r="I83">
            <v>384374.99999999994</v>
          </cell>
          <cell r="J83">
            <v>321289.98783568712</v>
          </cell>
          <cell r="K83">
            <v>318644.32069330837</v>
          </cell>
          <cell r="L83">
            <v>331143.86718749994</v>
          </cell>
          <cell r="M83">
            <v>339422.46386718738</v>
          </cell>
          <cell r="N83">
            <v>347908.02546386706</v>
          </cell>
          <cell r="O83">
            <v>356605.72610046371</v>
          </cell>
          <cell r="P83">
            <v>365520.86925297527</v>
          </cell>
          <cell r="Q83">
            <v>374658.89098429959</v>
          </cell>
          <cell r="R83" t="str">
            <v>Zone Substation Plant Program</v>
          </cell>
        </row>
        <row r="84">
          <cell r="A84" t="str">
            <v>ESS_85</v>
          </cell>
          <cell r="B84" t="str">
            <v xml:space="preserve">Zone Substation Protection Upgrades and Replacements </v>
          </cell>
          <cell r="C84" t="str">
            <v>Repex</v>
          </cell>
          <cell r="D84" t="str">
            <v>Renewal</v>
          </cell>
          <cell r="E84" t="str">
            <v>Asset Renewal or Replacement</v>
          </cell>
          <cell r="F84" t="str">
            <v>Program</v>
          </cell>
          <cell r="G84">
            <v>1578936</v>
          </cell>
          <cell r="H84">
            <v>983466.09102260484</v>
          </cell>
          <cell r="I84">
            <v>2022272.7249999996</v>
          </cell>
          <cell r="J84">
            <v>1235627.8167139043</v>
          </cell>
          <cell r="K84">
            <v>613002.45326387906</v>
          </cell>
          <cell r="L84">
            <v>2759532.2265624991</v>
          </cell>
          <cell r="M84">
            <v>2828520.5322265616</v>
          </cell>
          <cell r="N84">
            <v>2899233.5455322256</v>
          </cell>
          <cell r="O84">
            <v>2971714.3841705308</v>
          </cell>
          <cell r="P84">
            <v>3046007.2437747936</v>
          </cell>
          <cell r="Q84">
            <v>3122157.424869163</v>
          </cell>
          <cell r="R84" t="str">
            <v>Zone Substation Plant Program</v>
          </cell>
        </row>
        <row r="85">
          <cell r="A85" t="str">
            <v>ESS_86</v>
          </cell>
          <cell r="B85" t="str">
            <v xml:space="preserve">Zone Substation Environmental Compliance </v>
          </cell>
          <cell r="C85" t="str">
            <v>Augex</v>
          </cell>
          <cell r="D85" t="str">
            <v>Compliance</v>
          </cell>
          <cell r="E85" t="str">
            <v xml:space="preserve">Environmental, Safety, Statutory Obligations </v>
          </cell>
          <cell r="F85" t="str">
            <v>Program</v>
          </cell>
          <cell r="G85">
            <v>340070</v>
          </cell>
          <cell r="H85">
            <v>533778.6868641082</v>
          </cell>
          <cell r="I85">
            <v>702639.54999999993</v>
          </cell>
          <cell r="J85">
            <v>841880.8225820933</v>
          </cell>
          <cell r="K85">
            <v>841169.47871348565</v>
          </cell>
          <cell r="L85">
            <v>866493.11914062477</v>
          </cell>
          <cell r="M85">
            <v>888155.4471191403</v>
          </cell>
          <cell r="N85">
            <v>910359.33329711878</v>
          </cell>
          <cell r="O85">
            <v>933118.31662954669</v>
          </cell>
          <cell r="P85">
            <v>956446.27454528527</v>
          </cell>
          <cell r="Q85">
            <v>980357.43140891718</v>
          </cell>
          <cell r="R85" t="str">
            <v>Zone Substation Infrastructure Program</v>
          </cell>
        </row>
        <row r="86">
          <cell r="A86" t="str">
            <v>ESS_87</v>
          </cell>
          <cell r="B86" t="str">
            <v xml:space="preserve">Zone Substation Earthing System Refurbishment </v>
          </cell>
          <cell r="C86" t="str">
            <v>Augex</v>
          </cell>
          <cell r="D86" t="str">
            <v>Compliance</v>
          </cell>
          <cell r="E86" t="str">
            <v xml:space="preserve">Environmental, Safety, Statutory Obligations </v>
          </cell>
          <cell r="F86" t="str">
            <v>Program</v>
          </cell>
          <cell r="G86">
            <v>467903</v>
          </cell>
          <cell r="H86">
            <v>200323.75126568397</v>
          </cell>
          <cell r="I86">
            <v>272849.875</v>
          </cell>
          <cell r="J86">
            <v>322039.5294838628</v>
          </cell>
          <cell r="K86">
            <v>322791.11000462325</v>
          </cell>
          <cell r="L86">
            <v>331143.86718749994</v>
          </cell>
          <cell r="M86">
            <v>339422.46386718738</v>
          </cell>
          <cell r="N86">
            <v>347908.02546386706</v>
          </cell>
          <cell r="O86">
            <v>356605.72610046365</v>
          </cell>
          <cell r="P86">
            <v>365520.86925297522</v>
          </cell>
          <cell r="Q86">
            <v>374658.89098429959</v>
          </cell>
          <cell r="R86" t="str">
            <v>Zone Substation Infrastructure Program</v>
          </cell>
        </row>
        <row r="87">
          <cell r="A87" t="str">
            <v>ESS_88</v>
          </cell>
          <cell r="B87" t="str">
            <v>Zone Substation Civil Refurbishment</v>
          </cell>
          <cell r="C87" t="str">
            <v>Repex</v>
          </cell>
          <cell r="D87" t="str">
            <v>Renewal</v>
          </cell>
          <cell r="E87" t="str">
            <v>Asset Renewal or Replacement</v>
          </cell>
          <cell r="F87" t="str">
            <v>Program</v>
          </cell>
          <cell r="G87">
            <v>140585</v>
          </cell>
          <cell r="H87">
            <v>122045.26851457491</v>
          </cell>
          <cell r="I87">
            <v>160813.27499999997</v>
          </cell>
          <cell r="J87">
            <v>96122.527956746111</v>
          </cell>
          <cell r="K87">
            <v>96269.278314686555</v>
          </cell>
          <cell r="L87">
            <v>99656.67524880312</v>
          </cell>
          <cell r="M87">
            <v>102148.09213002319</v>
          </cell>
          <cell r="N87">
            <v>104701.79443327375</v>
          </cell>
          <cell r="O87">
            <v>107319.33929410559</v>
          </cell>
          <cell r="P87">
            <v>110002.32277645823</v>
          </cell>
          <cell r="Q87">
            <v>112752.38084586966</v>
          </cell>
          <cell r="R87" t="str">
            <v>Zone Substation Infrastructure Program</v>
          </cell>
        </row>
        <row r="88">
          <cell r="A88" t="str">
            <v>ESS_89</v>
          </cell>
          <cell r="B88" t="str">
            <v>Zone Substation Building Refurbishment</v>
          </cell>
          <cell r="C88" t="str">
            <v>Repex</v>
          </cell>
          <cell r="D88" t="str">
            <v>Renewal</v>
          </cell>
          <cell r="E88" t="str">
            <v>Asset Renewal or Replacement</v>
          </cell>
          <cell r="F88" t="str">
            <v>Program</v>
          </cell>
          <cell r="G88">
            <v>919416</v>
          </cell>
          <cell r="H88">
            <v>838206.81610837567</v>
          </cell>
          <cell r="I88">
            <v>705485.97499999986</v>
          </cell>
          <cell r="J88">
            <v>1354473.2459229985</v>
          </cell>
          <cell r="K88">
            <v>1408313.2183827732</v>
          </cell>
          <cell r="L88">
            <v>1445994.8867187498</v>
          </cell>
          <cell r="M88">
            <v>1482144.7588867182</v>
          </cell>
          <cell r="N88">
            <v>1519198.377858886</v>
          </cell>
          <cell r="O88">
            <v>1557178.3373053581</v>
          </cell>
          <cell r="P88">
            <v>1596107.795737992</v>
          </cell>
          <cell r="Q88">
            <v>1636010.4906314414</v>
          </cell>
          <cell r="R88" t="str">
            <v>Zone Substation Infrastructure Program</v>
          </cell>
        </row>
        <row r="89">
          <cell r="A89" t="str">
            <v>ESS_90</v>
          </cell>
          <cell r="B89" t="str">
            <v xml:space="preserve">Minor Zone Substation Monitoring </v>
          </cell>
          <cell r="C89" t="str">
            <v>Augex</v>
          </cell>
          <cell r="D89" t="str">
            <v>Compliance</v>
          </cell>
          <cell r="E89" t="str">
            <v xml:space="preserve">Environmental, Safety, Statutory Obligations </v>
          </cell>
          <cell r="F89" t="str">
            <v>Program</v>
          </cell>
          <cell r="G89">
            <v>0</v>
          </cell>
          <cell r="H89">
            <v>56928.701565382267</v>
          </cell>
          <cell r="I89">
            <v>235250.80996083884</v>
          </cell>
          <cell r="J89">
            <v>218514.42882058522</v>
          </cell>
          <cell r="K89">
            <v>217763.64009325739</v>
          </cell>
          <cell r="L89">
            <v>226281.64257812494</v>
          </cell>
          <cell r="M89">
            <v>231938.68364257805</v>
          </cell>
          <cell r="N89">
            <v>237737.15073364245</v>
          </cell>
          <cell r="O89">
            <v>243680.57950198351</v>
          </cell>
          <cell r="P89">
            <v>249772.59398953305</v>
          </cell>
          <cell r="Q89">
            <v>256016.90883927135</v>
          </cell>
          <cell r="R89" t="str">
            <v>Distribution Growth Program</v>
          </cell>
        </row>
        <row r="90">
          <cell r="A90" t="str">
            <v>ESS_91</v>
          </cell>
          <cell r="B90" t="str">
            <v>Meters for new connections</v>
          </cell>
          <cell r="C90" t="str">
            <v>augex</v>
          </cell>
          <cell r="D90" t="str">
            <v>Network Connection</v>
          </cell>
          <cell r="E90" t="str">
            <v>Growth</v>
          </cell>
          <cell r="F90" t="str">
            <v>Program</v>
          </cell>
          <cell r="G90">
            <v>2219445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 t="str">
            <v>Alternative Control - Metering</v>
          </cell>
        </row>
        <row r="91">
          <cell r="A91" t="str">
            <v>ESS_92</v>
          </cell>
          <cell r="B91" t="str">
            <v>New load control Relays</v>
          </cell>
          <cell r="C91" t="str">
            <v>Augex</v>
          </cell>
          <cell r="D91" t="str">
            <v>Network Connection</v>
          </cell>
          <cell r="E91" t="str">
            <v>Growth</v>
          </cell>
          <cell r="F91" t="str">
            <v>Program</v>
          </cell>
          <cell r="G91">
            <v>334194</v>
          </cell>
          <cell r="H91">
            <v>411207.39714706922</v>
          </cell>
          <cell r="I91">
            <v>429160.06016873743</v>
          </cell>
          <cell r="J91">
            <v>247968.83888164631</v>
          </cell>
          <cell r="K91">
            <v>334507.07214047748</v>
          </cell>
          <cell r="L91">
            <v>339422.46386718738</v>
          </cell>
          <cell r="M91">
            <v>347908.02546386712</v>
          </cell>
          <cell r="N91">
            <v>356605.72610046377</v>
          </cell>
          <cell r="O91">
            <v>365520.86925297527</v>
          </cell>
          <cell r="P91">
            <v>374658.89098429959</v>
          </cell>
          <cell r="Q91">
            <v>384025.36325890699</v>
          </cell>
          <cell r="R91" t="str">
            <v>Load Control Program</v>
          </cell>
        </row>
        <row r="92">
          <cell r="A92" t="str">
            <v>ESS_93</v>
          </cell>
          <cell r="B92" t="str">
            <v>Meter replacement program</v>
          </cell>
          <cell r="C92" t="str">
            <v>Repex</v>
          </cell>
          <cell r="D92" t="str">
            <v>Renewal</v>
          </cell>
          <cell r="E92" t="str">
            <v>Asset Renewal or Replacement</v>
          </cell>
          <cell r="F92" t="str">
            <v>Program</v>
          </cell>
          <cell r="G92">
            <v>1965167</v>
          </cell>
          <cell r="H92">
            <v>4352883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 t="str">
            <v>Alternative Control - Metering</v>
          </cell>
        </row>
        <row r="93">
          <cell r="A93" t="str">
            <v>ESS_94</v>
          </cell>
          <cell r="B93" t="str">
            <v>New Zone Sub &amp; Padmount (&gt;315kVA) meters</v>
          </cell>
          <cell r="C93" t="str">
            <v>Augex</v>
          </cell>
          <cell r="D93" t="str">
            <v>Capacity</v>
          </cell>
          <cell r="E93" t="str">
            <v>Growth</v>
          </cell>
          <cell r="F93" t="str">
            <v>Program</v>
          </cell>
          <cell r="G93">
            <v>0</v>
          </cell>
          <cell r="H93">
            <v>0</v>
          </cell>
          <cell r="I93">
            <v>93212.851878545058</v>
          </cell>
          <cell r="J93">
            <v>86553.266339838447</v>
          </cell>
          <cell r="K93">
            <v>86226.990305913583</v>
          </cell>
          <cell r="L93">
            <v>88305.031249999971</v>
          </cell>
          <cell r="M93">
            <v>90512.657031249968</v>
          </cell>
          <cell r="N93">
            <v>92775.473457031214</v>
          </cell>
          <cell r="O93">
            <v>95094.860293456994</v>
          </cell>
          <cell r="P93">
            <v>97472.231800793394</v>
          </cell>
          <cell r="Q93">
            <v>99909.037595813221</v>
          </cell>
          <cell r="R93" t="str">
            <v>Distribution Growth Program</v>
          </cell>
        </row>
        <row r="94">
          <cell r="A94" t="str">
            <v>ESS_95</v>
          </cell>
          <cell r="B94" t="str">
            <v>Power Quality Monitoring utilising metering technology - PQ</v>
          </cell>
          <cell r="C94" t="str">
            <v>Augex</v>
          </cell>
          <cell r="D94" t="str">
            <v>Capacity</v>
          </cell>
          <cell r="E94" t="str">
            <v>Growth</v>
          </cell>
          <cell r="F94" t="str">
            <v>Program</v>
          </cell>
          <cell r="G94">
            <v>40148</v>
          </cell>
          <cell r="H94">
            <v>130813.90153552148</v>
          </cell>
          <cell r="I94">
            <v>107260.29878782071</v>
          </cell>
          <cell r="J94">
            <v>100214.70146295101</v>
          </cell>
          <cell r="K94">
            <v>100446.20155702971</v>
          </cell>
          <cell r="L94">
            <v>102958.14737304684</v>
          </cell>
          <cell r="M94">
            <v>105532.10105737302</v>
          </cell>
          <cell r="N94">
            <v>108170.40358380732</v>
          </cell>
          <cell r="O94">
            <v>110874.66367340249</v>
          </cell>
          <cell r="P94">
            <v>113646.53026523755</v>
          </cell>
          <cell r="Q94">
            <v>116487.69352186845</v>
          </cell>
          <cell r="R94" t="str">
            <v>Power Quality Program</v>
          </cell>
        </row>
        <row r="95">
          <cell r="A95" t="str">
            <v>ESS_96N</v>
          </cell>
          <cell r="B95" t="str">
            <v>Spot Luminaire Replacements - all allocations</v>
          </cell>
          <cell r="C95" t="str">
            <v>Repex</v>
          </cell>
          <cell r="D95" t="str">
            <v>Renewal</v>
          </cell>
          <cell r="E95" t="str">
            <v>Asset Renewal or Replacement</v>
          </cell>
          <cell r="F95" t="str">
            <v>Program</v>
          </cell>
          <cell r="G95">
            <v>282571</v>
          </cell>
          <cell r="H95">
            <v>2441077.1052078875</v>
          </cell>
          <cell r="I95">
            <v>2775057.6271279794</v>
          </cell>
          <cell r="J95">
            <v>2565322.764163672</v>
          </cell>
          <cell r="K95">
            <v>2544198.9162284224</v>
          </cell>
          <cell r="L95">
            <v>2616036.5507812495</v>
          </cell>
          <cell r="M95">
            <v>2681437.4645507806</v>
          </cell>
          <cell r="N95">
            <v>2748473.4011645499</v>
          </cell>
          <cell r="O95">
            <v>2817185.236193663</v>
          </cell>
          <cell r="P95">
            <v>2887614.8670985042</v>
          </cell>
          <cell r="Q95">
            <v>2959805.2387759667</v>
          </cell>
          <cell r="R95" t="str">
            <v>Alternative Control - Street Lighting</v>
          </cell>
        </row>
        <row r="96">
          <cell r="A96" t="str">
            <v>ESS_97</v>
          </cell>
          <cell r="B96" t="str">
            <v>Bulk Luminaire Replacements</v>
          </cell>
          <cell r="C96" t="str">
            <v>Repex</v>
          </cell>
          <cell r="D96" t="str">
            <v>Renewal</v>
          </cell>
          <cell r="E96" t="str">
            <v>Asset Renewal or Replacement</v>
          </cell>
          <cell r="F96" t="str">
            <v>Program</v>
          </cell>
          <cell r="G96">
            <v>0</v>
          </cell>
          <cell r="H96">
            <v>589212.06120170653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 t="str">
            <v>Alternative Control - Street Lighting</v>
          </cell>
        </row>
        <row r="97">
          <cell r="A97" t="str">
            <v>ESS_99</v>
          </cell>
          <cell r="B97" t="str">
            <v>Replace rusting streetlight triangular columns</v>
          </cell>
          <cell r="C97" t="str">
            <v>Repex</v>
          </cell>
          <cell r="D97" t="str">
            <v>Renewal</v>
          </cell>
          <cell r="E97" t="str">
            <v>Asset Renewal or Replacement</v>
          </cell>
          <cell r="F97" t="str">
            <v>Program</v>
          </cell>
          <cell r="G97">
            <v>179684</v>
          </cell>
          <cell r="H97">
            <v>267253.68712207256</v>
          </cell>
          <cell r="I97">
            <v>317949.15045357065</v>
          </cell>
          <cell r="J97">
            <v>301096.64213819522</v>
          </cell>
          <cell r="K97">
            <v>301750.37357883505</v>
          </cell>
          <cell r="L97">
            <v>314586.67382812494</v>
          </cell>
          <cell r="M97">
            <v>322451.34067382803</v>
          </cell>
          <cell r="N97">
            <v>330512.6241906737</v>
          </cell>
          <cell r="O97">
            <v>338775.43979544053</v>
          </cell>
          <cell r="P97">
            <v>347244.82579032646</v>
          </cell>
          <cell r="Q97">
            <v>355925.94643508457</v>
          </cell>
          <cell r="R97" t="str">
            <v>Pole Program</v>
          </cell>
        </row>
        <row r="98">
          <cell r="A98" t="str">
            <v>ESS_100D</v>
          </cell>
          <cell r="B98" t="str">
            <v>Replace unsafe streetlight pot belly columns - defined projects</v>
          </cell>
          <cell r="C98" t="str">
            <v>Repex</v>
          </cell>
          <cell r="D98" t="str">
            <v>Renewal</v>
          </cell>
          <cell r="E98" t="str">
            <v>Asset Renewal or Replacement</v>
          </cell>
          <cell r="F98" t="str">
            <v>Program</v>
          </cell>
          <cell r="G98">
            <v>406689</v>
          </cell>
          <cell r="H98">
            <v>48881.012604513438</v>
          </cell>
          <cell r="I98">
            <v>205000.00000000012</v>
          </cell>
          <cell r="J98">
            <v>200808.6862777861</v>
          </cell>
          <cell r="K98">
            <v>205840.7605946851</v>
          </cell>
          <cell r="L98">
            <v>220762.57812499994</v>
          </cell>
          <cell r="M98">
            <v>226281.64257812506</v>
          </cell>
          <cell r="N98">
            <v>231938.68364257805</v>
          </cell>
          <cell r="O98">
            <v>0</v>
          </cell>
          <cell r="P98">
            <v>0</v>
          </cell>
          <cell r="Q98">
            <v>0</v>
          </cell>
          <cell r="R98" t="str">
            <v>Pole Program</v>
          </cell>
        </row>
        <row r="99">
          <cell r="A99" t="str">
            <v>ESS_100N</v>
          </cell>
          <cell r="B99" t="str">
            <v>Replace unsafe streetlight pot belly columns - allocations portion</v>
          </cell>
          <cell r="C99" t="str">
            <v>Repex</v>
          </cell>
          <cell r="D99" t="str">
            <v>Renewal</v>
          </cell>
          <cell r="E99" t="str">
            <v>Asset Renewal or Replacement</v>
          </cell>
          <cell r="F99" t="str">
            <v>Program</v>
          </cell>
          <cell r="G99">
            <v>0</v>
          </cell>
          <cell r="H99">
            <v>663952.86262045195</v>
          </cell>
          <cell r="I99">
            <v>717500</v>
          </cell>
          <cell r="J99">
            <v>735437.5</v>
          </cell>
          <cell r="K99">
            <v>753823.43749999988</v>
          </cell>
          <cell r="L99">
            <v>772669.02343749977</v>
          </cell>
          <cell r="M99">
            <v>791985.74902343727</v>
          </cell>
          <cell r="N99">
            <v>811785.39274902316</v>
          </cell>
          <cell r="O99">
            <v>0</v>
          </cell>
          <cell r="P99">
            <v>0</v>
          </cell>
          <cell r="Q99">
            <v>0</v>
          </cell>
          <cell r="R99" t="str">
            <v>Pole Program</v>
          </cell>
        </row>
        <row r="100">
          <cell r="A100" t="str">
            <v>ESS_101</v>
          </cell>
          <cell r="B100" t="str">
            <v>LIDAR - Capitalised Overhead Data Capture - all allocations</v>
          </cell>
          <cell r="C100" t="str">
            <v>Augex</v>
          </cell>
          <cell r="D100" t="str">
            <v>Compliance</v>
          </cell>
          <cell r="E100" t="str">
            <v xml:space="preserve">Environmental, Safety, Statutory Obligations </v>
          </cell>
          <cell r="F100" t="str">
            <v>Program</v>
          </cell>
          <cell r="G100">
            <v>9406658</v>
          </cell>
          <cell r="H100">
            <v>10872138.859768864</v>
          </cell>
          <cell r="I100">
            <v>5531996.0018548351</v>
          </cell>
          <cell r="J100">
            <v>5101117.8989499742</v>
          </cell>
          <cell r="K100">
            <v>5208771.8658724977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 t="str">
            <v xml:space="preserve">LiDar program </v>
          </cell>
        </row>
        <row r="101">
          <cell r="A101" t="str">
            <v>ESS_1001</v>
          </cell>
          <cell r="B101" t="str">
            <v>Beryl to Mudgee - implement 66kV backup changeover scheme</v>
          </cell>
          <cell r="C101" t="str">
            <v>Augex</v>
          </cell>
          <cell r="D101" t="str">
            <v>Capacity</v>
          </cell>
          <cell r="E101" t="str">
            <v>Growth</v>
          </cell>
          <cell r="F101" t="str">
            <v>Major Project - Committed Project</v>
          </cell>
          <cell r="G101">
            <v>0</v>
          </cell>
          <cell r="H101">
            <v>100263.02902222445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 t="str">
            <v>Major Project</v>
          </cell>
        </row>
        <row r="102">
          <cell r="A102" t="str">
            <v>ESS_1004</v>
          </cell>
          <cell r="B102" t="str">
            <v>Cartwrights Hill ZS - construct 66 kV bus bar</v>
          </cell>
          <cell r="C102" t="str">
            <v>Augex</v>
          </cell>
          <cell r="D102" t="str">
            <v>Capacity</v>
          </cell>
          <cell r="E102" t="str">
            <v>Growth</v>
          </cell>
          <cell r="F102" t="str">
            <v>Major Project - Committed Project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 t="str">
            <v>Major Project</v>
          </cell>
        </row>
        <row r="103">
          <cell r="A103" t="str">
            <v>ESS_1005</v>
          </cell>
          <cell r="B103" t="str">
            <v xml:space="preserve">Cobaki - establish 66/11kV substation </v>
          </cell>
          <cell r="C103" t="str">
            <v>Augex</v>
          </cell>
          <cell r="D103" t="str">
            <v>Network Connection</v>
          </cell>
          <cell r="E103" t="str">
            <v>Growth</v>
          </cell>
          <cell r="F103" t="str">
            <v>Major Project - Committed Project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3728077.2626929679</v>
          </cell>
          <cell r="M103">
            <v>3821279.1942602918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 t="str">
            <v>Major Project</v>
          </cell>
        </row>
        <row r="104">
          <cell r="A104" t="str">
            <v>ESS_1006</v>
          </cell>
          <cell r="B104" t="str">
            <v>Cobar town supply augmentation</v>
          </cell>
          <cell r="C104" t="str">
            <v>Augex</v>
          </cell>
          <cell r="D104" t="str">
            <v>Capacity</v>
          </cell>
          <cell r="E104" t="str">
            <v>Growth</v>
          </cell>
          <cell r="F104" t="str">
            <v>Major Project - Committed Project</v>
          </cell>
          <cell r="G104">
            <v>94970</v>
          </cell>
          <cell r="H104">
            <v>802104</v>
          </cell>
          <cell r="I104">
            <v>3797624.9999999995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 t="str">
            <v>Major Project</v>
          </cell>
        </row>
        <row r="105">
          <cell r="A105" t="str">
            <v>ESS_1008</v>
          </cell>
          <cell r="B105" t="str">
            <v xml:space="preserve">Cooma - TransGrid rebuild 66/11kV substation </v>
          </cell>
          <cell r="C105" t="str">
            <v>Repex</v>
          </cell>
          <cell r="D105" t="str">
            <v>Renewal</v>
          </cell>
          <cell r="E105" t="str">
            <v>Asset Renewal or Replacement</v>
          </cell>
          <cell r="F105" t="str">
            <v>Major Project - Committed Project</v>
          </cell>
          <cell r="G105">
            <v>67053</v>
          </cell>
          <cell r="H105">
            <v>1002630</v>
          </cell>
          <cell r="I105">
            <v>5842499.9999999991</v>
          </cell>
          <cell r="J105">
            <v>3536930.0370494132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 t="str">
            <v>Major Project</v>
          </cell>
        </row>
        <row r="106">
          <cell r="A106" t="str">
            <v>ESS_1009</v>
          </cell>
          <cell r="B106" t="str">
            <v>Deniliquin to Moulamein tee - convert section of 66kV single cct to dual and add 66kV bay</v>
          </cell>
          <cell r="C106" t="str">
            <v>Augex</v>
          </cell>
          <cell r="D106" t="str">
            <v>Capacity</v>
          </cell>
          <cell r="E106" t="str">
            <v>Growth</v>
          </cell>
          <cell r="F106" t="str">
            <v>Major Project - Committed Project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 t="str">
            <v>Major Project</v>
          </cell>
        </row>
        <row r="107">
          <cell r="A107" t="str">
            <v>ESS_1010</v>
          </cell>
          <cell r="B107" t="str">
            <v xml:space="preserve">Gloucester BSP - establish 132/33kV substation </v>
          </cell>
          <cell r="C107" t="str">
            <v>Augex</v>
          </cell>
          <cell r="D107" t="str">
            <v>Capacity</v>
          </cell>
          <cell r="E107" t="str">
            <v>Growth</v>
          </cell>
          <cell r="F107" t="str">
            <v>Major Project - Committed Project</v>
          </cell>
          <cell r="G107">
            <v>18597</v>
          </cell>
          <cell r="H107">
            <v>5013.1514511112227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5770181.8857421856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 t="str">
            <v>Major Project</v>
          </cell>
        </row>
        <row r="108">
          <cell r="A108" t="str">
            <v>ESS_1011</v>
          </cell>
          <cell r="B108" t="str">
            <v>Googong Town - establish new 132/11kV substation</v>
          </cell>
          <cell r="C108" t="str">
            <v>Augex</v>
          </cell>
          <cell r="D108" t="str">
            <v>Network Connection</v>
          </cell>
          <cell r="E108" t="str">
            <v>Growth</v>
          </cell>
          <cell r="F108" t="str">
            <v>Major Project - Committed Project</v>
          </cell>
          <cell r="G108">
            <v>6067783</v>
          </cell>
          <cell r="H108">
            <v>1153025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 t="str">
            <v>Major Project</v>
          </cell>
        </row>
        <row r="109">
          <cell r="A109" t="str">
            <v>ESS_1012</v>
          </cell>
          <cell r="B109" t="str">
            <v>Queanbeyan TG to Googong Town ZS - Reconnect 132 kV Line</v>
          </cell>
          <cell r="C109" t="str">
            <v>Augex</v>
          </cell>
          <cell r="D109" t="str">
            <v>Network Connection</v>
          </cell>
          <cell r="E109" t="str">
            <v>Growth</v>
          </cell>
          <cell r="F109" t="str">
            <v>Major Project - Committed Project</v>
          </cell>
          <cell r="G109">
            <v>1127655</v>
          </cell>
          <cell r="H109">
            <v>1203156.3482666935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 t="str">
            <v>Major Project</v>
          </cell>
        </row>
        <row r="110">
          <cell r="A110" t="str">
            <v>ESS_1013</v>
          </cell>
          <cell r="B110" t="str">
            <v>Goulburn to Woodlawn - upgrade 66 kV line</v>
          </cell>
          <cell r="C110" t="str">
            <v>Augex</v>
          </cell>
          <cell r="D110" t="str">
            <v>Capacity</v>
          </cell>
          <cell r="E110" t="str">
            <v>Growth</v>
          </cell>
          <cell r="F110" t="str">
            <v>Major Project - Committed Project</v>
          </cell>
          <cell r="G110">
            <v>55148</v>
          </cell>
          <cell r="H110">
            <v>1102893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 t="str">
            <v>Major Project</v>
          </cell>
        </row>
        <row r="111">
          <cell r="A111" t="str">
            <v>ESS_1014</v>
          </cell>
          <cell r="B111" t="str">
            <v>Griffith - Augment Supply to Tharbogang/Goolgowi</v>
          </cell>
          <cell r="C111" t="str">
            <v>Augex</v>
          </cell>
          <cell r="D111" t="str">
            <v>Capacity</v>
          </cell>
          <cell r="E111" t="str">
            <v>Growth</v>
          </cell>
          <cell r="F111" t="str">
            <v>Major Project - Committed Project</v>
          </cell>
          <cell r="G111">
            <v>0</v>
          </cell>
          <cell r="H111">
            <v>802104.23217779561</v>
          </cell>
          <cell r="I111">
            <v>1332500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 t="str">
            <v>Major Project</v>
          </cell>
        </row>
        <row r="112">
          <cell r="A112" t="str">
            <v>ESS_1016</v>
          </cell>
          <cell r="B112" t="str">
            <v>Marulan South - rebuild 66/33kV substation</v>
          </cell>
          <cell r="C112" t="str">
            <v>Augex</v>
          </cell>
          <cell r="D112" t="str">
            <v>Capacity</v>
          </cell>
          <cell r="E112" t="str">
            <v>Growth</v>
          </cell>
          <cell r="F112" t="str">
            <v>Major Project - Committed Project</v>
          </cell>
          <cell r="G112">
            <v>22420</v>
          </cell>
          <cell r="H112">
            <v>501315.14511112223</v>
          </cell>
          <cell r="I112">
            <v>2767499.9999999995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 t="str">
            <v>Major Project</v>
          </cell>
        </row>
        <row r="113">
          <cell r="A113" t="str">
            <v>ESS_1017</v>
          </cell>
          <cell r="B113" t="str">
            <v>Metering for ZS (Power Quality meters)</v>
          </cell>
          <cell r="C113" t="str">
            <v>Augex</v>
          </cell>
          <cell r="D113" t="str">
            <v>Compliance</v>
          </cell>
          <cell r="E113" t="str">
            <v xml:space="preserve">Environmental, Safety, Statutory Obligations </v>
          </cell>
          <cell r="F113" t="str">
            <v>Program</v>
          </cell>
          <cell r="G113">
            <v>0</v>
          </cell>
          <cell r="H113">
            <v>55505.484026247723</v>
          </cell>
          <cell r="I113">
            <v>267898.62294348906</v>
          </cell>
          <cell r="J113">
            <v>249345.82319990997</v>
          </cell>
          <cell r="K113">
            <v>248995.53913120041</v>
          </cell>
          <cell r="L113">
            <v>254566.8479003906</v>
          </cell>
          <cell r="M113">
            <v>260931.01909790031</v>
          </cell>
          <cell r="N113">
            <v>267454.2945753478</v>
          </cell>
          <cell r="O113">
            <v>274140.65193973144</v>
          </cell>
          <cell r="P113">
            <v>280994.16823822469</v>
          </cell>
          <cell r="Q113">
            <v>288019.02244418021</v>
          </cell>
          <cell r="R113" t="str">
            <v>Power Quality Program</v>
          </cell>
        </row>
        <row r="114">
          <cell r="A114" t="str">
            <v>ESS_1018</v>
          </cell>
          <cell r="B114" t="str">
            <v>Nyngan 132kV network reinforcement</v>
          </cell>
          <cell r="C114" t="str">
            <v>Augex</v>
          </cell>
          <cell r="D114" t="str">
            <v>Capacity</v>
          </cell>
          <cell r="E114" t="str">
            <v>Growth</v>
          </cell>
          <cell r="F114" t="str">
            <v>Major Project - Committed Project</v>
          </cell>
          <cell r="G114">
            <v>74682</v>
          </cell>
          <cell r="H114">
            <v>1102893</v>
          </cell>
          <cell r="I114">
            <v>7608574.9999999991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 t="str">
            <v>Major Project</v>
          </cell>
        </row>
        <row r="115">
          <cell r="A115" t="str">
            <v>ESS_1020</v>
          </cell>
          <cell r="B115" t="str">
            <v>Orange North - TransGrid rebuild Orange 66kV busbar</v>
          </cell>
          <cell r="C115" t="str">
            <v>Repex</v>
          </cell>
          <cell r="D115" t="str">
            <v>Renewal</v>
          </cell>
          <cell r="E115" t="str">
            <v>Asset Renewal or Replacement</v>
          </cell>
          <cell r="F115" t="str">
            <v>Major Project - Committed Project</v>
          </cell>
          <cell r="G115">
            <v>438912</v>
          </cell>
          <cell r="H115">
            <v>1002630.2902222445</v>
          </cell>
          <cell r="I115">
            <v>2767499.9999999995</v>
          </cell>
          <cell r="J115">
            <v>1560410.3104629763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 t="str">
            <v>Major Project</v>
          </cell>
        </row>
        <row r="116">
          <cell r="A116" t="str">
            <v>ESS_1022</v>
          </cell>
          <cell r="B116" t="str">
            <v>Orange to Blayney - reconductor 66kV feeder</v>
          </cell>
          <cell r="C116" t="str">
            <v>Augex</v>
          </cell>
          <cell r="D116" t="str">
            <v>Capacity</v>
          </cell>
          <cell r="E116" t="str">
            <v>Growth</v>
          </cell>
          <cell r="F116" t="str">
            <v>Major Project - Committed Project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 t="str">
            <v>Major Project</v>
          </cell>
        </row>
        <row r="117">
          <cell r="A117" t="str">
            <v>ESS_1023N</v>
          </cell>
          <cell r="B117" t="str">
            <v>Rectification of low clearance on Distribution feeders - all allocations</v>
          </cell>
          <cell r="C117" t="str">
            <v>Augex</v>
          </cell>
          <cell r="D117" t="str">
            <v>Compliance</v>
          </cell>
          <cell r="E117" t="str">
            <v xml:space="preserve">Environmental, Safety, Statutory Obligations </v>
          </cell>
          <cell r="F117" t="str">
            <v>Program</v>
          </cell>
          <cell r="G117">
            <v>2400</v>
          </cell>
          <cell r="H117">
            <v>22007106.540728062</v>
          </cell>
          <cell r="I117">
            <v>20153518.526822567</v>
          </cell>
          <cell r="J117">
            <v>18630344.591567621</v>
          </cell>
          <cell r="K117">
            <v>18476935.214926526</v>
          </cell>
          <cell r="L117">
            <v>18985581.718749996</v>
          </cell>
          <cell r="M117">
            <v>19460221.261718743</v>
          </cell>
          <cell r="N117">
            <v>19946726.793261711</v>
          </cell>
          <cell r="O117">
            <v>20445394.963093251</v>
          </cell>
          <cell r="P117">
            <v>20956529.837170582</v>
          </cell>
          <cell r="Q117">
            <v>21480443.083099842</v>
          </cell>
          <cell r="R117" t="str">
            <v xml:space="preserve">Low Clearance Program </v>
          </cell>
        </row>
        <row r="118">
          <cell r="A118" t="str">
            <v>ESS_1024D</v>
          </cell>
          <cell r="B118" t="str">
            <v>Rectification of low clearance on Subtransmission feeders - defined projects</v>
          </cell>
          <cell r="C118" t="str">
            <v>Repex</v>
          </cell>
          <cell r="D118" t="str">
            <v>Renewal</v>
          </cell>
          <cell r="E118" t="str">
            <v>Asset Renewal or Replacement</v>
          </cell>
          <cell r="F118" t="str">
            <v>Program</v>
          </cell>
          <cell r="G118">
            <v>2117133</v>
          </cell>
          <cell r="H118">
            <v>3225264.2552206921</v>
          </cell>
          <cell r="I118">
            <v>2953720.8394993367</v>
          </cell>
          <cell r="J118">
            <v>2728999.4149189005</v>
          </cell>
          <cell r="K118">
            <v>2706566.8561965916</v>
          </cell>
          <cell r="L118">
            <v>2777043.6961344341</v>
          </cell>
          <cell r="M118">
            <v>2846469.7885377947</v>
          </cell>
          <cell r="N118">
            <v>2917631.5332512395</v>
          </cell>
          <cell r="O118">
            <v>2990572.3215825204</v>
          </cell>
          <cell r="P118">
            <v>3065336.6296220827</v>
          </cell>
          <cell r="Q118">
            <v>3141970.0453626346</v>
          </cell>
          <cell r="R118" t="str">
            <v xml:space="preserve">Low Clearance Program </v>
          </cell>
        </row>
        <row r="119">
          <cell r="A119" t="str">
            <v>ESS_1024N</v>
          </cell>
          <cell r="B119" t="str">
            <v>Rectification of low clearance on Subtransmission feeders - allocations portion</v>
          </cell>
          <cell r="C119" t="str">
            <v>Repex</v>
          </cell>
          <cell r="D119" t="str">
            <v>Renewal</v>
          </cell>
          <cell r="E119" t="str">
            <v>Asset Renewal or Replacement</v>
          </cell>
          <cell r="F119" t="str">
            <v>Program</v>
          </cell>
          <cell r="G119">
            <v>0</v>
          </cell>
          <cell r="H119">
            <v>189700.81789155773</v>
          </cell>
          <cell r="I119">
            <v>173613.42525019479</v>
          </cell>
          <cell r="J119">
            <v>161975.42541764834</v>
          </cell>
          <cell r="K119">
            <v>160602.59256701422</v>
          </cell>
          <cell r="L119">
            <v>164617.65738118958</v>
          </cell>
          <cell r="M119">
            <v>168733.09881571931</v>
          </cell>
          <cell r="N119">
            <v>172951.42628611228</v>
          </cell>
          <cell r="O119">
            <v>177275.21194326505</v>
          </cell>
          <cell r="P119">
            <v>181707.09224184667</v>
          </cell>
          <cell r="Q119">
            <v>186249.76954789279</v>
          </cell>
          <cell r="R119" t="str">
            <v xml:space="preserve">Low Clearance Program </v>
          </cell>
        </row>
        <row r="120">
          <cell r="A120" t="str">
            <v>ESS_1025</v>
          </cell>
          <cell r="B120" t="str">
            <v>Sutton ZS - install 66/11kV transformer</v>
          </cell>
          <cell r="C120" t="str">
            <v>Augex</v>
          </cell>
          <cell r="D120" t="str">
            <v>Capacity</v>
          </cell>
          <cell r="E120" t="str">
            <v>Growth</v>
          </cell>
          <cell r="F120" t="str">
            <v>Major Project - Committed Project</v>
          </cell>
          <cell r="G120">
            <v>0</v>
          </cell>
          <cell r="H120">
            <v>200526.0580444489</v>
          </cell>
          <cell r="I120">
            <v>1230000</v>
          </cell>
          <cell r="J120">
            <v>210124.99999999997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 t="str">
            <v>Major Project</v>
          </cell>
        </row>
        <row r="121">
          <cell r="A121" t="str">
            <v>ESS_1026</v>
          </cell>
          <cell r="B121" t="str">
            <v>Tamworth - TransGrid 132/66kV substation relocate 66kV feeders</v>
          </cell>
          <cell r="C121" t="str">
            <v>Repex</v>
          </cell>
          <cell r="D121" t="str">
            <v>Renewal</v>
          </cell>
          <cell r="E121" t="str">
            <v>Asset Renewal or Replacement</v>
          </cell>
          <cell r="F121" t="str">
            <v>Major Project - Committed Project</v>
          </cell>
          <cell r="G121">
            <v>236525</v>
          </cell>
          <cell r="H121">
            <v>651710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 t="str">
            <v>Major Project</v>
          </cell>
        </row>
        <row r="122">
          <cell r="A122" t="str">
            <v>ESS_1027</v>
          </cell>
          <cell r="B122" t="str">
            <v>Tamworth to Quirindi - secure easements for future second feeder</v>
          </cell>
          <cell r="C122" t="str">
            <v>Augex</v>
          </cell>
          <cell r="D122" t="str">
            <v>Capacity</v>
          </cell>
          <cell r="E122" t="str">
            <v>Growth</v>
          </cell>
          <cell r="F122" t="str">
            <v>Major Project - Committed Project</v>
          </cell>
          <cell r="G122">
            <v>1654450</v>
          </cell>
          <cell r="H122">
            <v>20052.605804444891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 t="str">
            <v>Major Project</v>
          </cell>
        </row>
        <row r="123">
          <cell r="A123" t="str">
            <v>ESS_1028</v>
          </cell>
          <cell r="B123" t="str">
            <v>Terranora to QLD border - refurbish 110kV towers in line with Powerlink</v>
          </cell>
          <cell r="C123" t="str">
            <v>Repex</v>
          </cell>
          <cell r="D123" t="str">
            <v>Renewal</v>
          </cell>
          <cell r="E123" t="str">
            <v>Asset Renewal or Replacement</v>
          </cell>
          <cell r="F123" t="str">
            <v>Major Project - Committed Project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5051234.193901903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 t="str">
            <v>Major Project</v>
          </cell>
        </row>
        <row r="124">
          <cell r="A124" t="str">
            <v>ESS_1030</v>
          </cell>
          <cell r="B124" t="str">
            <v>Googong to Tralee - construct dual 132kV feeder (operate at 11kV)</v>
          </cell>
          <cell r="C124" t="str">
            <v>Augex</v>
          </cell>
          <cell r="D124" t="str">
            <v>Capacity</v>
          </cell>
          <cell r="E124" t="str">
            <v>Growth</v>
          </cell>
          <cell r="F124" t="str">
            <v>Major Project - Committed Project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3088247.3726786012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 t="str">
            <v>Major Project</v>
          </cell>
        </row>
        <row r="125">
          <cell r="A125" t="str">
            <v>ESS_1031</v>
          </cell>
          <cell r="B125" t="str">
            <v>Wellington to Narromine - convert 66kV to 132kV</v>
          </cell>
          <cell r="C125" t="str">
            <v>Augex</v>
          </cell>
          <cell r="D125" t="str">
            <v>Capacity</v>
          </cell>
          <cell r="E125" t="str">
            <v>Growth</v>
          </cell>
          <cell r="F125" t="str">
            <v>Major Project - Committed Project</v>
          </cell>
          <cell r="G125">
            <v>2104752</v>
          </cell>
          <cell r="H125">
            <v>57149.926542667934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 t="str">
            <v>Major Project</v>
          </cell>
        </row>
        <row r="126">
          <cell r="A126" t="str">
            <v>ESS_1033</v>
          </cell>
          <cell r="B126" t="str">
            <v>Yarrandale to Gilgandra - rebuild existing 66kV feeder</v>
          </cell>
          <cell r="C126" t="str">
            <v>Repex</v>
          </cell>
          <cell r="D126" t="str">
            <v>Renewal</v>
          </cell>
          <cell r="E126" t="str">
            <v>Asset Renewal or Replacement</v>
          </cell>
          <cell r="F126" t="str">
            <v>Major Project - Committed Project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 t="str">
            <v>Major Project</v>
          </cell>
        </row>
        <row r="127">
          <cell r="A127" t="str">
            <v>ESS_1034</v>
          </cell>
          <cell r="B127" t="str">
            <v>Monaltrie to Alstonville - secure easements for future needs (Lismore 132kV strategy)</v>
          </cell>
          <cell r="C127" t="str">
            <v>Augex</v>
          </cell>
          <cell r="D127" t="str">
            <v>Capacity</v>
          </cell>
          <cell r="E127" t="str">
            <v>Growth</v>
          </cell>
          <cell r="F127" t="str">
            <v>Major Project - Committed Project</v>
          </cell>
          <cell r="G127">
            <v>3109172</v>
          </cell>
          <cell r="H127">
            <v>40105.211608889782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 t="str">
            <v>Major Project</v>
          </cell>
        </row>
        <row r="128">
          <cell r="A128" t="str">
            <v>ESS_1036</v>
          </cell>
          <cell r="B128" t="str">
            <v>Yarrandale to Gilgandra - new 66kV feeder</v>
          </cell>
          <cell r="C128" t="str">
            <v>Augex</v>
          </cell>
          <cell r="D128" t="str">
            <v>Capacity</v>
          </cell>
          <cell r="E128" t="str">
            <v>Growth</v>
          </cell>
          <cell r="F128" t="str">
            <v>Major Project - Committed Project</v>
          </cell>
          <cell r="G128">
            <v>754864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 t="str">
            <v>Major Project</v>
          </cell>
        </row>
        <row r="129">
          <cell r="A129" t="str">
            <v>ESS_1037</v>
          </cell>
          <cell r="B129" t="str">
            <v>Woodlawn - rebuild 66/11kV substation</v>
          </cell>
          <cell r="C129" t="str">
            <v>Augex</v>
          </cell>
          <cell r="D129" t="str">
            <v>Capacity</v>
          </cell>
          <cell r="E129" t="str">
            <v>Growth</v>
          </cell>
          <cell r="F129" t="str">
            <v>Major Project - Committed Project</v>
          </cell>
          <cell r="G129">
            <v>1649912</v>
          </cell>
          <cell r="H129">
            <v>3559338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 t="str">
            <v>Major Project</v>
          </cell>
        </row>
        <row r="130">
          <cell r="A130" t="str">
            <v>ESS_1039</v>
          </cell>
          <cell r="B130" t="str">
            <v>Wagga to Temora - rebuild Wagga to Junee 66kV feeder to 132kV and new Junee to Temora 132kV feeder</v>
          </cell>
          <cell r="C130" t="str">
            <v>Augex</v>
          </cell>
          <cell r="D130" t="str">
            <v>Capacity</v>
          </cell>
          <cell r="E130" t="str">
            <v>Growth</v>
          </cell>
          <cell r="F130" t="str">
            <v>Major Project - Committed Project</v>
          </cell>
          <cell r="G130">
            <v>4092437</v>
          </cell>
          <cell r="H130">
            <v>5564598</v>
          </cell>
          <cell r="I130">
            <v>512499.99999999994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 t="str">
            <v>Major Project</v>
          </cell>
        </row>
        <row r="131">
          <cell r="A131" t="str">
            <v>ESS_1040</v>
          </cell>
          <cell r="B131" t="str">
            <v>Wagga Copland St to Kooringal #1 feeder works</v>
          </cell>
          <cell r="C131" t="str">
            <v>Augex</v>
          </cell>
          <cell r="D131" t="str">
            <v>Capacity</v>
          </cell>
          <cell r="E131" t="str">
            <v>Growth</v>
          </cell>
          <cell r="F131" t="str">
            <v>Major Project - Committed Project</v>
          </cell>
          <cell r="G131">
            <v>26234</v>
          </cell>
          <cell r="H131">
            <v>100263.02902222445</v>
          </cell>
          <cell r="I131">
            <v>302375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 t="str">
            <v>Major Project</v>
          </cell>
        </row>
        <row r="132">
          <cell r="A132" t="str">
            <v>ESS_2001</v>
          </cell>
          <cell r="B132" t="str">
            <v>Wagga Copeland St - TransGrid 132/66kV substation relocate 66kV feeders</v>
          </cell>
          <cell r="C132" t="str">
            <v>Repex</v>
          </cell>
          <cell r="D132" t="str">
            <v>Renewal</v>
          </cell>
          <cell r="E132" t="str">
            <v>Asset Renewal or Replacement</v>
          </cell>
          <cell r="F132" t="str">
            <v>Major Project - Committed Project</v>
          </cell>
          <cell r="G132">
            <v>0</v>
          </cell>
          <cell r="H132">
            <v>0</v>
          </cell>
          <cell r="I132">
            <v>0</v>
          </cell>
          <cell r="J132">
            <v>204949.62125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 t="str">
            <v>Major Project</v>
          </cell>
        </row>
        <row r="133">
          <cell r="A133" t="str">
            <v>ESS_2002</v>
          </cell>
          <cell r="B133" t="str">
            <v>Wagga 66kV network - reconductor various small section of conductors</v>
          </cell>
          <cell r="C133" t="str">
            <v>Augex</v>
          </cell>
          <cell r="D133" t="str">
            <v>Capacity</v>
          </cell>
          <cell r="E133" t="str">
            <v>Growth</v>
          </cell>
          <cell r="F133" t="str">
            <v>Major Project - Committed Project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120044.39453966415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 t="str">
            <v>Major Project</v>
          </cell>
        </row>
        <row r="134">
          <cell r="A134" t="str">
            <v>ESS_2003</v>
          </cell>
          <cell r="B134" t="str">
            <v>Williamsdale TG to Googong Town ZS - Refurbish and Connect 132 kV Line</v>
          </cell>
          <cell r="C134" t="str">
            <v>Augex</v>
          </cell>
          <cell r="D134" t="str">
            <v>Network Connection</v>
          </cell>
          <cell r="E134" t="str">
            <v>Growth</v>
          </cell>
          <cell r="F134" t="str">
            <v>Major Project - Committed Project</v>
          </cell>
          <cell r="G134">
            <v>0</v>
          </cell>
          <cell r="H134">
            <v>51384.80237389003</v>
          </cell>
          <cell r="I134">
            <v>973749.99999999988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 t="str">
            <v>Major Project</v>
          </cell>
        </row>
        <row r="135">
          <cell r="A135" t="str">
            <v>ESS_2004</v>
          </cell>
          <cell r="B135" t="str">
            <v>Williamsdale Acquire Route (1km)</v>
          </cell>
          <cell r="C135" t="str">
            <v>Augex</v>
          </cell>
          <cell r="D135" t="str">
            <v>Network Connection</v>
          </cell>
          <cell r="E135" t="str">
            <v>Growth</v>
          </cell>
          <cell r="F135" t="str">
            <v>Major Project - Committed Project</v>
          </cell>
          <cell r="G135">
            <v>0</v>
          </cell>
          <cell r="H135">
            <v>226541</v>
          </cell>
          <cell r="I135">
            <v>143500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 t="str">
            <v>Major Project</v>
          </cell>
        </row>
        <row r="136">
          <cell r="A136" t="str">
            <v>ESS_2005</v>
          </cell>
          <cell r="B136" t="str">
            <v>Queanbeyan TG to Googong Town ZS Refurbish Line 975</v>
          </cell>
          <cell r="C136" t="str">
            <v>Repex</v>
          </cell>
          <cell r="D136" t="str">
            <v>Renewal</v>
          </cell>
          <cell r="E136" t="str">
            <v>Asset Renewal or Replacement</v>
          </cell>
          <cell r="F136" t="str">
            <v>Major Project - Committed Project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1118475.9410640623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 t="str">
            <v>Major Project</v>
          </cell>
        </row>
        <row r="137">
          <cell r="A137" t="str">
            <v>ESS_2006</v>
          </cell>
          <cell r="B137" t="str">
            <v>Zone Substation Capacitors Bank Replacement</v>
          </cell>
          <cell r="C137" t="str">
            <v>Repex</v>
          </cell>
          <cell r="D137" t="str">
            <v>Renewal</v>
          </cell>
          <cell r="E137" t="str">
            <v>Asset Renewal or Replacement</v>
          </cell>
          <cell r="F137" t="str">
            <v>Program</v>
          </cell>
          <cell r="G137">
            <v>18742</v>
          </cell>
          <cell r="H137">
            <v>126002.1927980461</v>
          </cell>
          <cell r="I137">
            <v>67502.399999999994</v>
          </cell>
          <cell r="J137">
            <v>439671.03131553961</v>
          </cell>
          <cell r="K137">
            <v>439132.90811849246</v>
          </cell>
          <cell r="L137">
            <v>454584.54017257155</v>
          </cell>
          <cell r="M137">
            <v>465949.15367688576</v>
          </cell>
          <cell r="N137">
            <v>477597.88251880789</v>
          </cell>
          <cell r="O137">
            <v>489537.82958177803</v>
          </cell>
          <cell r="P137">
            <v>501776.27532132249</v>
          </cell>
          <cell r="Q137">
            <v>514320.68220435549</v>
          </cell>
          <cell r="R137" t="str">
            <v>Zone Substation Plant Program</v>
          </cell>
        </row>
        <row r="138">
          <cell r="A138" t="str">
            <v>ESS_2007</v>
          </cell>
          <cell r="B138" t="str">
            <v>Data Network Asset Replacement</v>
          </cell>
          <cell r="C138" t="str">
            <v>Repex</v>
          </cell>
          <cell r="D138" t="str">
            <v>Renewal</v>
          </cell>
          <cell r="E138" t="str">
            <v>Asset Renewal or Replacement</v>
          </cell>
          <cell r="F138" t="str">
            <v>Program</v>
          </cell>
          <cell r="G138">
            <v>105560</v>
          </cell>
          <cell r="H138">
            <v>24240.414011420089</v>
          </cell>
          <cell r="I138">
            <v>781351.49608276691</v>
          </cell>
          <cell r="J138">
            <v>433378.84448668233</v>
          </cell>
          <cell r="K138">
            <v>41750.724084885995</v>
          </cell>
          <cell r="L138">
            <v>44152.515624999985</v>
          </cell>
          <cell r="M138">
            <v>45256.328515624984</v>
          </cell>
          <cell r="N138">
            <v>46387.736728515607</v>
          </cell>
          <cell r="O138">
            <v>47547.430146728497</v>
          </cell>
          <cell r="P138">
            <v>48736.115900396704</v>
          </cell>
          <cell r="Q138">
            <v>49954.51879790661</v>
          </cell>
          <cell r="R138" t="str">
            <v>Telecomms Program</v>
          </cell>
        </row>
        <row r="139">
          <cell r="A139" t="str">
            <v>ESS_2008</v>
          </cell>
          <cell r="B139" t="str">
            <v>Major Project Carry Over</v>
          </cell>
          <cell r="C139" t="str">
            <v>Augex</v>
          </cell>
          <cell r="D139" t="str">
            <v>Capacity</v>
          </cell>
          <cell r="E139" t="str">
            <v>Growth</v>
          </cell>
          <cell r="F139" t="str">
            <v>Major Project - Committed Project</v>
          </cell>
          <cell r="G139">
            <v>1561001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 t="str">
            <v>Major Project</v>
          </cell>
        </row>
        <row r="140">
          <cell r="A140" t="str">
            <v>ESS_2009</v>
          </cell>
          <cell r="B140" t="str">
            <v>Utility Blackspot Plan</v>
          </cell>
          <cell r="C140" t="str">
            <v>Repex</v>
          </cell>
          <cell r="D140" t="str">
            <v>Renewal</v>
          </cell>
          <cell r="E140" t="str">
            <v>Asset Renewal or Replacement</v>
          </cell>
          <cell r="F140" t="str">
            <v>Program</v>
          </cell>
          <cell r="G140">
            <v>290979</v>
          </cell>
          <cell r="H140">
            <v>313764.43630098994</v>
          </cell>
          <cell r="I140">
            <v>391003.34689021134</v>
          </cell>
          <cell r="J140">
            <v>408244.23155978508</v>
          </cell>
          <cell r="K140">
            <v>404882.59255342663</v>
          </cell>
          <cell r="L140">
            <v>413929.83398437488</v>
          </cell>
          <cell r="M140">
            <v>424278.07983398426</v>
          </cell>
          <cell r="N140">
            <v>434885.03182983381</v>
          </cell>
          <cell r="O140">
            <v>445757.15762557962</v>
          </cell>
          <cell r="P140">
            <v>456901.08656621911</v>
          </cell>
          <cell r="Q140">
            <v>468323.61373037449</v>
          </cell>
          <cell r="R140" t="str">
            <v>Public Safety Program</v>
          </cell>
        </row>
        <row r="141">
          <cell r="A141" t="str">
            <v>ESS_2010</v>
          </cell>
          <cell r="B141" t="str">
            <v>Queanbeyan South - 11 kV transformer cable upgrade</v>
          </cell>
          <cell r="C141" t="str">
            <v>Augex</v>
          </cell>
          <cell r="D141" t="str">
            <v>Capacity</v>
          </cell>
          <cell r="E141" t="str">
            <v>Growth</v>
          </cell>
          <cell r="F141" t="str">
            <v>Major Project - Committed Project</v>
          </cell>
          <cell r="G141">
            <v>1264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 t="str">
            <v>Major Project</v>
          </cell>
        </row>
        <row r="142">
          <cell r="A142" t="str">
            <v>ESS_2011</v>
          </cell>
          <cell r="B142" t="str">
            <v>Hillston ZS - Dynamic Compensation</v>
          </cell>
          <cell r="C142" t="str">
            <v>Augex</v>
          </cell>
          <cell r="D142" t="str">
            <v>Capacity</v>
          </cell>
          <cell r="E142" t="str">
            <v>Growth</v>
          </cell>
          <cell r="F142" t="str">
            <v>Major Project - Committed Project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 t="str">
            <v>Major Project</v>
          </cell>
        </row>
        <row r="143">
          <cell r="A143" t="str">
            <v>ESS_2012</v>
          </cell>
          <cell r="B143" t="str">
            <v xml:space="preserve">Ulan 66kV switch station works </v>
          </cell>
          <cell r="C143" t="str">
            <v>Augex</v>
          </cell>
          <cell r="D143" t="str">
            <v>Capacity</v>
          </cell>
          <cell r="E143" t="str">
            <v>Growth</v>
          </cell>
          <cell r="F143" t="str">
            <v>Major Project - Committed Project</v>
          </cell>
          <cell r="G143">
            <v>0</v>
          </cell>
          <cell r="H143">
            <v>100263.02902222445</v>
          </cell>
          <cell r="I143">
            <v>491999.99999999994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 t="str">
            <v>Major Project</v>
          </cell>
        </row>
        <row r="144">
          <cell r="A144" t="str">
            <v>ESS_2013</v>
          </cell>
          <cell r="B144" t="str">
            <v>Reactive power compensation</v>
          </cell>
          <cell r="C144" t="str">
            <v>Augex</v>
          </cell>
          <cell r="D144" t="str">
            <v>Capacity</v>
          </cell>
          <cell r="E144" t="str">
            <v>Growth</v>
          </cell>
          <cell r="F144" t="str">
            <v>Program</v>
          </cell>
          <cell r="G144">
            <v>366581</v>
          </cell>
          <cell r="H144">
            <v>100263.02902222445</v>
          </cell>
          <cell r="I144">
            <v>1742499.9999999998</v>
          </cell>
          <cell r="J144">
            <v>832218.83224692079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 t="str">
            <v>Zone Substation Plant Program</v>
          </cell>
        </row>
        <row r="145">
          <cell r="A145" t="str">
            <v>ESS_2014</v>
          </cell>
          <cell r="B145" t="str">
            <v>Casino to Casino North - acquire route new 66kV feeder</v>
          </cell>
          <cell r="C145" t="str">
            <v>Augex</v>
          </cell>
          <cell r="D145" t="str">
            <v>Network Connection</v>
          </cell>
          <cell r="E145" t="str">
            <v>Growth</v>
          </cell>
          <cell r="F145" t="str">
            <v>Major Project - Committed Project</v>
          </cell>
          <cell r="G145">
            <v>202722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 t="str">
            <v>Major Project</v>
          </cell>
        </row>
        <row r="146">
          <cell r="A146" t="str">
            <v>ESS_2015</v>
          </cell>
          <cell r="B146" t="str">
            <v>Coffs Harbour South - refurbish 66/11kV substation</v>
          </cell>
          <cell r="C146" t="str">
            <v>Repex</v>
          </cell>
          <cell r="D146" t="str">
            <v>Renewal</v>
          </cell>
          <cell r="E146" t="str">
            <v>Asset Renewal or Replacement</v>
          </cell>
          <cell r="F146" t="str">
            <v>Major Project - Committed Project</v>
          </cell>
          <cell r="G146">
            <v>1123485</v>
          </cell>
          <cell r="H146">
            <v>20052.605804444891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 t="str">
            <v>Major Project</v>
          </cell>
        </row>
        <row r="147">
          <cell r="A147" t="str">
            <v>ESS_2016</v>
          </cell>
          <cell r="B147" t="str">
            <v xml:space="preserve">Cudgen to Casuarina - acquire sub site and easements for 33kV network </v>
          </cell>
          <cell r="C147" t="str">
            <v>Augex</v>
          </cell>
          <cell r="D147" t="str">
            <v>Network Connection</v>
          </cell>
          <cell r="E147" t="str">
            <v>Growth</v>
          </cell>
          <cell r="F147" t="str">
            <v>Major Project - Committed Project</v>
          </cell>
          <cell r="G147">
            <v>475464</v>
          </cell>
          <cell r="H147">
            <v>20052.605804444891</v>
          </cell>
          <cell r="I147">
            <v>368999.99999999994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 t="str">
            <v>Major Project</v>
          </cell>
        </row>
        <row r="148">
          <cell r="A148" t="str">
            <v>ESS_2017</v>
          </cell>
          <cell r="B148" t="str">
            <v>Hallidays Point 66/11kV substation - construct 66kV &amp; 11kV feeders</v>
          </cell>
          <cell r="C148" t="str">
            <v>Augex</v>
          </cell>
          <cell r="D148" t="str">
            <v>Network Connection</v>
          </cell>
          <cell r="E148" t="str">
            <v>Growth</v>
          </cell>
          <cell r="F148" t="str">
            <v>Major Project - Committed Project</v>
          </cell>
          <cell r="G148">
            <v>1885372</v>
          </cell>
          <cell r="H148">
            <v>2105524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 t="str">
            <v>Major Project</v>
          </cell>
        </row>
        <row r="149">
          <cell r="A149" t="str">
            <v>ESS_2018</v>
          </cell>
          <cell r="B149" t="str">
            <v>Beryl to Dunedoo - new 66kV feeder</v>
          </cell>
          <cell r="C149" t="str">
            <v>Augex</v>
          </cell>
          <cell r="D149" t="str">
            <v>Capacity</v>
          </cell>
          <cell r="E149" t="str">
            <v>Growth</v>
          </cell>
          <cell r="F149" t="str">
            <v>Major Project - Committed Project</v>
          </cell>
          <cell r="G149">
            <v>3675857</v>
          </cell>
          <cell r="H149">
            <v>1804735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 t="str">
            <v>Major Project</v>
          </cell>
        </row>
        <row r="150">
          <cell r="A150" t="str">
            <v>ESS_2019</v>
          </cell>
          <cell r="B150" t="str">
            <v>Gulgong West - establish new 66/22kV substation</v>
          </cell>
          <cell r="C150" t="str">
            <v>Augex</v>
          </cell>
          <cell r="D150" t="str">
            <v>Capacity</v>
          </cell>
          <cell r="E150" t="str">
            <v>Growth</v>
          </cell>
          <cell r="F150" t="str">
            <v>Major Project - Committed Project</v>
          </cell>
          <cell r="G150">
            <v>12626</v>
          </cell>
          <cell r="H150">
            <v>100263.02902222445</v>
          </cell>
          <cell r="I150">
            <v>2070499.9999999998</v>
          </cell>
          <cell r="J150">
            <v>1872492.3725555718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 t="str">
            <v>Major Project</v>
          </cell>
        </row>
        <row r="151">
          <cell r="A151" t="str">
            <v>ESS_2020</v>
          </cell>
          <cell r="B151" t="str">
            <v>Borthwick St / Wynne St - relocate Wynne St 66/22kV assets to Borthwick St</v>
          </cell>
          <cell r="C151" t="str">
            <v>Repex</v>
          </cell>
          <cell r="D151" t="str">
            <v>Renewal</v>
          </cell>
          <cell r="E151" t="str">
            <v>Asset Renewal or Replacement</v>
          </cell>
          <cell r="F151" t="str">
            <v>Major Project - Committed Project</v>
          </cell>
          <cell r="G151">
            <v>467652</v>
          </cell>
          <cell r="H151">
            <v>350920.60157778556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 t="str">
            <v>Major Project</v>
          </cell>
        </row>
        <row r="152">
          <cell r="A152" t="str">
            <v>ESS_2021</v>
          </cell>
          <cell r="B152" t="str">
            <v>Maher St - new 66kV feeder</v>
          </cell>
          <cell r="C152" t="str">
            <v>Augex</v>
          </cell>
          <cell r="D152" t="str">
            <v>Capacity</v>
          </cell>
          <cell r="E152" t="str">
            <v>Growth</v>
          </cell>
          <cell r="F152" t="str">
            <v>Major Project - Committed Project</v>
          </cell>
          <cell r="G152">
            <v>13160</v>
          </cell>
          <cell r="H152">
            <v>50131.514511112226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 t="str">
            <v>Major Project</v>
          </cell>
        </row>
        <row r="153">
          <cell r="A153" t="str">
            <v>ESS_2022</v>
          </cell>
          <cell r="B153" t="str">
            <v>Cooma to Bega - convert 66kV feeder to dual 132/66kV</v>
          </cell>
          <cell r="C153" t="str">
            <v>Augex</v>
          </cell>
          <cell r="D153" t="str">
            <v>Capacity</v>
          </cell>
          <cell r="E153" t="str">
            <v>Growth</v>
          </cell>
          <cell r="F153" t="str">
            <v>Major Project - Committed Project</v>
          </cell>
          <cell r="G153">
            <v>3690453</v>
          </cell>
          <cell r="H153">
            <v>751972.71766668337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 t="str">
            <v>Major Project</v>
          </cell>
        </row>
        <row r="154">
          <cell r="A154" t="str">
            <v>ESS_2024</v>
          </cell>
          <cell r="B154" t="str">
            <v>Orange Ring 66kV augmentation</v>
          </cell>
          <cell r="C154" t="str">
            <v>Augex</v>
          </cell>
          <cell r="D154" t="str">
            <v>Capacity</v>
          </cell>
          <cell r="E154" t="str">
            <v>Growth</v>
          </cell>
          <cell r="F154" t="str">
            <v>Major Project - Committed Project</v>
          </cell>
          <cell r="G154">
            <v>81026</v>
          </cell>
          <cell r="H154">
            <v>1356558.7826706967</v>
          </cell>
          <cell r="I154">
            <v>784124.99999999988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 t="str">
            <v>Major Project</v>
          </cell>
        </row>
        <row r="155">
          <cell r="A155" t="str">
            <v>ESS_2025</v>
          </cell>
          <cell r="B155" t="str">
            <v>Bathurst Russell St - rebuild 66/11kV substation</v>
          </cell>
          <cell r="C155" t="str">
            <v>Augex</v>
          </cell>
          <cell r="D155" t="str">
            <v>Capacity</v>
          </cell>
          <cell r="E155" t="str">
            <v>Growth</v>
          </cell>
          <cell r="F155" t="str">
            <v>Major Project - Committed Project</v>
          </cell>
          <cell r="G155">
            <v>251974</v>
          </cell>
          <cell r="H155">
            <v>315828.54142000707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 t="str">
            <v>Major Project</v>
          </cell>
        </row>
        <row r="156">
          <cell r="A156" t="str">
            <v>ESS_2026</v>
          </cell>
          <cell r="B156" t="str">
            <v>Googong Town to Tralee - acquire route new dual 132kV feeder</v>
          </cell>
          <cell r="C156" t="str">
            <v>Augex</v>
          </cell>
          <cell r="D156" t="str">
            <v>Network Connection</v>
          </cell>
          <cell r="E156" t="str">
            <v>Growth</v>
          </cell>
          <cell r="F156" t="str">
            <v>Major Project - Committed Project</v>
          </cell>
          <cell r="G156">
            <v>86900</v>
          </cell>
          <cell r="H156">
            <v>260683.87545778361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 t="str">
            <v>Major Project</v>
          </cell>
        </row>
        <row r="157">
          <cell r="A157" t="str">
            <v>ESS_2027</v>
          </cell>
          <cell r="B157" t="str">
            <v>Leeton ZS Upgrade</v>
          </cell>
          <cell r="C157" t="str">
            <v>Repex</v>
          </cell>
          <cell r="D157" t="str">
            <v>Renewal</v>
          </cell>
          <cell r="E157" t="str">
            <v>Asset Renewal or Replacement</v>
          </cell>
          <cell r="F157" t="str">
            <v>Major Project - Committed Project</v>
          </cell>
          <cell r="G157">
            <v>2224151</v>
          </cell>
          <cell r="H157">
            <v>1105515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 t="str">
            <v>Major Project</v>
          </cell>
        </row>
        <row r="158">
          <cell r="A158" t="str">
            <v>ESS_2028</v>
          </cell>
          <cell r="B158" t="str">
            <v xml:space="preserve">Pole top refurbishment of Taree to Forster 66kV feeders </v>
          </cell>
          <cell r="C158" t="str">
            <v>Repex</v>
          </cell>
          <cell r="D158" t="str">
            <v>Renewal</v>
          </cell>
          <cell r="E158" t="str">
            <v>Asset Renewal or Replacement</v>
          </cell>
          <cell r="F158" t="str">
            <v>Major Project - Committed Project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 t="str">
            <v>Major Project</v>
          </cell>
        </row>
        <row r="159">
          <cell r="A159" t="str">
            <v>ESS_2029</v>
          </cell>
          <cell r="B159" t="str">
            <v>Pole top refurbishment of Dubbo to Nyngan 132kV feeder 943/1, 943/2 and 9GU</v>
          </cell>
          <cell r="C159" t="str">
            <v>Repex</v>
          </cell>
          <cell r="D159" t="str">
            <v>Renewal</v>
          </cell>
          <cell r="E159" t="str">
            <v>Asset Renewal or Replacement</v>
          </cell>
          <cell r="F159" t="str">
            <v>Major Project - Committed Project</v>
          </cell>
          <cell r="G159">
            <v>62172</v>
          </cell>
          <cell r="H159">
            <v>1904998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 t="str">
            <v>Major Project</v>
          </cell>
        </row>
        <row r="160">
          <cell r="A160" t="str">
            <v>ESS_3000</v>
          </cell>
          <cell r="B160" t="str">
            <v>Ancillary radio Asset Replacement</v>
          </cell>
          <cell r="C160" t="str">
            <v>Repex</v>
          </cell>
          <cell r="D160" t="str">
            <v>Renewal</v>
          </cell>
          <cell r="E160" t="str">
            <v>Asset Renewal or Replacement</v>
          </cell>
          <cell r="F160" t="str">
            <v>Program</v>
          </cell>
          <cell r="G160">
            <v>897775</v>
          </cell>
          <cell r="H160">
            <v>534532.20640567387</v>
          </cell>
          <cell r="I160">
            <v>578135.02179572103</v>
          </cell>
          <cell r="J160">
            <v>461703.19067457365</v>
          </cell>
          <cell r="K160">
            <v>462769.72376782529</v>
          </cell>
          <cell r="L160">
            <v>471797.22477539058</v>
          </cell>
          <cell r="M160">
            <v>483592.15539477521</v>
          </cell>
          <cell r="N160">
            <v>495681.95927964454</v>
          </cell>
          <cell r="O160">
            <v>508074.00826163561</v>
          </cell>
          <cell r="P160">
            <v>520775.85846817645</v>
          </cell>
          <cell r="Q160">
            <v>533795.25492988084</v>
          </cell>
          <cell r="R160" t="str">
            <v>Telecomms Program</v>
          </cell>
        </row>
        <row r="161">
          <cell r="A161" t="str">
            <v>ESS_3001</v>
          </cell>
          <cell r="B161" t="str">
            <v>Two Way Radio Base Replacement</v>
          </cell>
          <cell r="C161" t="str">
            <v>Repex</v>
          </cell>
          <cell r="D161" t="str">
            <v>Renewal</v>
          </cell>
          <cell r="E161" t="str">
            <v>Asset Renewal or Replacement</v>
          </cell>
          <cell r="F161" t="str">
            <v>Program</v>
          </cell>
          <cell r="G161">
            <v>1772547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 t="str">
            <v>Telecomms Program</v>
          </cell>
        </row>
        <row r="162">
          <cell r="A162" t="str">
            <v>ESS_3002</v>
          </cell>
          <cell r="B162" t="str">
            <v>Mobile Two Way Radio Replacement</v>
          </cell>
          <cell r="C162" t="str">
            <v>Repex</v>
          </cell>
          <cell r="D162" t="str">
            <v>Renewal</v>
          </cell>
          <cell r="E162" t="str">
            <v>Asset Renewal or Replacement</v>
          </cell>
          <cell r="F162" t="str">
            <v>Program</v>
          </cell>
          <cell r="G162">
            <v>200492</v>
          </cell>
          <cell r="H162">
            <v>56928.70156538226</v>
          </cell>
          <cell r="I162">
            <v>52133.779585361503</v>
          </cell>
          <cell r="J162">
            <v>48193.583529518321</v>
          </cell>
          <cell r="K162">
            <v>47796.739146365551</v>
          </cell>
          <cell r="L162">
            <v>49671.580078124985</v>
          </cell>
          <cell r="M162">
            <v>50913.369580078113</v>
          </cell>
          <cell r="N162">
            <v>52186.203819580056</v>
          </cell>
          <cell r="O162">
            <v>53490.858915069548</v>
          </cell>
          <cell r="P162">
            <v>54828.130387946279</v>
          </cell>
          <cell r="Q162">
            <v>56198.833647644933</v>
          </cell>
          <cell r="R162" t="str">
            <v>Telecomms Program</v>
          </cell>
        </row>
        <row r="163">
          <cell r="A163" t="str">
            <v>ESS_4000</v>
          </cell>
          <cell r="B163" t="str">
            <v>Coffs Harbour North to Coffs Harbour South - new 66kV feeder</v>
          </cell>
          <cell r="C163" t="str">
            <v>Augex</v>
          </cell>
          <cell r="D163" t="str">
            <v>Capacity</v>
          </cell>
          <cell r="E163" t="str">
            <v>Growth</v>
          </cell>
          <cell r="F163" t="str">
            <v>Major Project - Committed Project</v>
          </cell>
          <cell r="G163">
            <v>1625124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 t="str">
            <v>Major Project</v>
          </cell>
        </row>
        <row r="164">
          <cell r="A164" t="str">
            <v>ESS_4001</v>
          </cell>
          <cell r="B164" t="str">
            <v>TG Parkes to Parkes zone - new 66kV feeder and substation work</v>
          </cell>
          <cell r="C164" t="str">
            <v>Augex</v>
          </cell>
          <cell r="D164" t="str">
            <v>Capacity</v>
          </cell>
          <cell r="E164" t="str">
            <v>Growth</v>
          </cell>
          <cell r="F164" t="str">
            <v>Major Project - Committed Project</v>
          </cell>
          <cell r="G164">
            <v>506892</v>
          </cell>
          <cell r="H164">
            <v>70184.120315557127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 t="str">
            <v>Major Project</v>
          </cell>
        </row>
        <row r="165">
          <cell r="A165" t="str">
            <v>ESS_4002</v>
          </cell>
          <cell r="B165" t="str">
            <v>Gunnedah to Narrabri Tee via Boggabri - refurbish 66kV feeders</v>
          </cell>
          <cell r="C165" t="str">
            <v>Repex</v>
          </cell>
          <cell r="D165" t="str">
            <v>Renewal</v>
          </cell>
          <cell r="E165" t="str">
            <v>Asset Renewal or Replacement</v>
          </cell>
          <cell r="F165" t="str">
            <v>Major Project - Committed Project</v>
          </cell>
          <cell r="G165">
            <v>231027</v>
          </cell>
          <cell r="H165">
            <v>1153024.8337555812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 t="str">
            <v>Major Project</v>
          </cell>
        </row>
        <row r="166">
          <cell r="A166" t="str">
            <v>ESS_4003</v>
          </cell>
          <cell r="B166" t="str">
            <v>Yarrandale to Gilgandra - acquire route new 66kV feeder</v>
          </cell>
          <cell r="C166" t="str">
            <v>Augex</v>
          </cell>
          <cell r="D166" t="str">
            <v>Capacity</v>
          </cell>
          <cell r="E166" t="str">
            <v>Growth</v>
          </cell>
          <cell r="F166" t="str">
            <v>Major Project - Committed Project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 t="str">
            <v>Major Project</v>
          </cell>
        </row>
        <row r="167">
          <cell r="A167" t="str">
            <v>ESS_4004</v>
          </cell>
          <cell r="B167" t="str">
            <v xml:space="preserve">Zone Substation Outdoor Bus and Isolator Refurbishment and Replacement </v>
          </cell>
          <cell r="C167" t="str">
            <v>Repex</v>
          </cell>
          <cell r="D167" t="str">
            <v>Renewal</v>
          </cell>
          <cell r="E167" t="str">
            <v>Asset Renewal or Replacement</v>
          </cell>
          <cell r="F167" t="str">
            <v>Program</v>
          </cell>
          <cell r="G167">
            <v>608174</v>
          </cell>
          <cell r="H167">
            <v>1372976.0623797216</v>
          </cell>
          <cell r="I167">
            <v>1309195.6000000001</v>
          </cell>
          <cell r="J167">
            <v>1054736.788599188</v>
          </cell>
          <cell r="K167">
            <v>1054559.8109175917</v>
          </cell>
          <cell r="L167">
            <v>1081736.6328124998</v>
          </cell>
          <cell r="M167">
            <v>1108780.0486328122</v>
          </cell>
          <cell r="N167">
            <v>1136499.5498486324</v>
          </cell>
          <cell r="O167">
            <v>1164912.038594848</v>
          </cell>
          <cell r="P167">
            <v>1194034.8395597192</v>
          </cell>
          <cell r="Q167">
            <v>1223885.7105487119</v>
          </cell>
          <cell r="R167" t="str">
            <v>Zone Substation Plant Program</v>
          </cell>
        </row>
        <row r="168">
          <cell r="A168" t="str">
            <v>ESS_4005D</v>
          </cell>
          <cell r="B168" t="str">
            <v>Poletop Refurbishment Distribution - defined projects</v>
          </cell>
          <cell r="C168" t="str">
            <v>Repex</v>
          </cell>
          <cell r="D168" t="str">
            <v>Renewal</v>
          </cell>
          <cell r="E168" t="str">
            <v>Asset Renewal or Replacement</v>
          </cell>
          <cell r="F168" t="str">
            <v>Program</v>
          </cell>
          <cell r="G168">
            <v>714277</v>
          </cell>
          <cell r="H168">
            <v>2897225.2767073084</v>
          </cell>
          <cell r="I168">
            <v>2205891.8702057418</v>
          </cell>
          <cell r="J168">
            <v>2152343.1686286768</v>
          </cell>
          <cell r="K168">
            <v>2503378.2392166122</v>
          </cell>
          <cell r="L168">
            <v>2227057.0211822251</v>
          </cell>
          <cell r="M168">
            <v>2282733.4467117768</v>
          </cell>
          <cell r="N168">
            <v>2339801.7828795663</v>
          </cell>
          <cell r="O168">
            <v>2398296.8274515551</v>
          </cell>
          <cell r="P168">
            <v>2458254.2481378438</v>
          </cell>
          <cell r="Q168">
            <v>2519710.6043412895</v>
          </cell>
          <cell r="R168" t="str">
            <v>Poletop Equipment Program</v>
          </cell>
        </row>
        <row r="169">
          <cell r="A169" t="str">
            <v>ESS_4005N</v>
          </cell>
          <cell r="B169" t="str">
            <v>Poletop Refurbishment Distribution - allocations portion</v>
          </cell>
          <cell r="C169" t="str">
            <v>Repex</v>
          </cell>
          <cell r="D169" t="str">
            <v>Renewal</v>
          </cell>
          <cell r="E169" t="str">
            <v>Asset Renewal or Replacement</v>
          </cell>
          <cell r="F169" t="str">
            <v>Program</v>
          </cell>
          <cell r="G169">
            <v>0</v>
          </cell>
          <cell r="H169">
            <v>14464687.364231274</v>
          </cell>
          <cell r="I169">
            <v>16920600.675327353</v>
          </cell>
          <cell r="J169">
            <v>17556126.188095689</v>
          </cell>
          <cell r="K169">
            <v>17678858.683234837</v>
          </cell>
          <cell r="L169">
            <v>18120830.150315706</v>
          </cell>
          <cell r="M169">
            <v>18573850.904073596</v>
          </cell>
          <cell r="N169">
            <v>19038197.176675435</v>
          </cell>
          <cell r="O169">
            <v>19514152.106092319</v>
          </cell>
          <cell r="P169">
            <v>20002005.908744626</v>
          </cell>
          <cell r="Q169">
            <v>20502056.056463234</v>
          </cell>
          <cell r="R169" t="str">
            <v>Poletop Equipment Program</v>
          </cell>
        </row>
        <row r="170">
          <cell r="A170" t="str">
            <v>ESS_4006</v>
          </cell>
          <cell r="B170" t="str">
            <v xml:space="preserve">Pambula - install 66 kV CB </v>
          </cell>
          <cell r="C170" t="str">
            <v>Augex</v>
          </cell>
          <cell r="D170" t="str">
            <v>Capacity</v>
          </cell>
          <cell r="E170" t="str">
            <v>Growth</v>
          </cell>
          <cell r="F170" t="str">
            <v>Major Project - Committed Project</v>
          </cell>
          <cell r="G170">
            <v>245</v>
          </cell>
          <cell r="H170">
            <v>520247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 t="str">
            <v>Major Project</v>
          </cell>
        </row>
        <row r="171">
          <cell r="A171" t="str">
            <v>ESS_4007</v>
          </cell>
          <cell r="B171" t="str">
            <v>Taree - TransGrid 132/66/33kV substation relocate 33kV feeders</v>
          </cell>
          <cell r="C171" t="str">
            <v>Repex</v>
          </cell>
          <cell r="D171" t="str">
            <v>Renewal</v>
          </cell>
          <cell r="E171" t="str">
            <v>Asset Renewal or Replacement</v>
          </cell>
          <cell r="F171" t="str">
            <v>Major Project - Committed Project</v>
          </cell>
          <cell r="G171">
            <v>7937</v>
          </cell>
          <cell r="H171">
            <v>200526.0580444489</v>
          </cell>
          <cell r="I171">
            <v>287000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 t="str">
            <v>Major Project</v>
          </cell>
        </row>
        <row r="172">
          <cell r="A172" t="str">
            <v>ESS_4008</v>
          </cell>
          <cell r="B172" t="str">
            <v>Subtransmission minor projects</v>
          </cell>
          <cell r="C172" t="str">
            <v>Augex</v>
          </cell>
          <cell r="D172" t="str">
            <v>Network Connection</v>
          </cell>
          <cell r="E172" t="str">
            <v>Growth</v>
          </cell>
          <cell r="F172" t="str">
            <v>Program</v>
          </cell>
          <cell r="G172">
            <v>344825</v>
          </cell>
          <cell r="H172">
            <v>503780.80819682777</v>
          </cell>
          <cell r="I172">
            <v>508322.1</v>
          </cell>
          <cell r="J172">
            <v>519829.88945993443</v>
          </cell>
          <cell r="K172">
            <v>536947.0469437245</v>
          </cell>
          <cell r="L172">
            <v>505123.54356914054</v>
          </cell>
          <cell r="M172">
            <v>519714.62540773419</v>
          </cell>
          <cell r="N172">
            <v>532707.49104292749</v>
          </cell>
          <cell r="O172">
            <v>546025.17831900064</v>
          </cell>
          <cell r="P172">
            <v>559675.80777697556</v>
          </cell>
          <cell r="Q172">
            <v>573667.70297139988</v>
          </cell>
          <cell r="R172" t="str">
            <v>Subtransmission minor projects</v>
          </cell>
        </row>
        <row r="173">
          <cell r="A173" t="str">
            <v>ESS_4009</v>
          </cell>
          <cell r="B173" t="str">
            <v>Subtransmission polymer termination replacement</v>
          </cell>
          <cell r="C173" t="str">
            <v>Repex</v>
          </cell>
          <cell r="D173" t="str">
            <v>Renewal</v>
          </cell>
          <cell r="E173" t="str">
            <v>Asset Renewal or Replacement</v>
          </cell>
          <cell r="F173" t="str">
            <v>Program</v>
          </cell>
          <cell r="G173">
            <v>0</v>
          </cell>
          <cell r="H173">
            <v>132265.10901959235</v>
          </cell>
          <cell r="I173">
            <v>410000</v>
          </cell>
          <cell r="J173">
            <v>416109.4161234604</v>
          </cell>
          <cell r="K173">
            <v>426517.42137541558</v>
          </cell>
          <cell r="L173">
            <v>1103812.8906249998</v>
          </cell>
          <cell r="M173">
            <v>1131408.2128906245</v>
          </cell>
          <cell r="N173">
            <v>1159693.4182128902</v>
          </cell>
          <cell r="O173">
            <v>1188685.7536682123</v>
          </cell>
          <cell r="P173">
            <v>1218402.8975099176</v>
          </cell>
          <cell r="Q173">
            <v>1248862.9699476652</v>
          </cell>
          <cell r="R173" t="str">
            <v>Underground Cables Program</v>
          </cell>
        </row>
        <row r="174">
          <cell r="A174" t="str">
            <v>ESS_4010</v>
          </cell>
          <cell r="B174" t="str">
            <v>Subtransmission minor route and land</v>
          </cell>
          <cell r="C174" t="str">
            <v>Augex</v>
          </cell>
          <cell r="D174" t="str">
            <v>Network Connection</v>
          </cell>
          <cell r="E174" t="str">
            <v>Growth</v>
          </cell>
          <cell r="F174" t="str">
            <v>Major Project - Committed Project</v>
          </cell>
          <cell r="G174">
            <v>845161</v>
          </cell>
          <cell r="H174">
            <v>551446.65962223453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 t="str">
            <v>Major Project</v>
          </cell>
        </row>
        <row r="175">
          <cell r="A175" t="str">
            <v>ESS_4011</v>
          </cell>
          <cell r="B175" t="str">
            <v>Orange South ZS - Augmentation</v>
          </cell>
          <cell r="C175" t="str">
            <v>Augex</v>
          </cell>
          <cell r="D175" t="str">
            <v>Capacity</v>
          </cell>
          <cell r="E175" t="str">
            <v>Growth</v>
          </cell>
          <cell r="F175" t="str">
            <v>Major Project - Committed Project</v>
          </cell>
          <cell r="G175">
            <v>802730</v>
          </cell>
          <cell r="H175">
            <v>100263.02902222445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 t="str">
            <v>Major Project</v>
          </cell>
        </row>
        <row r="176">
          <cell r="A176" t="str">
            <v>ESS_4012</v>
          </cell>
          <cell r="B176" t="str">
            <v>Quira ZS - 2nd tx substation work</v>
          </cell>
          <cell r="C176" t="str">
            <v>Augex</v>
          </cell>
          <cell r="D176" t="str">
            <v>Capacity</v>
          </cell>
          <cell r="E176" t="str">
            <v>Growth</v>
          </cell>
          <cell r="F176" t="str">
            <v>Major Project - Committed Project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705411.52398125955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 t="str">
            <v>Major Project</v>
          </cell>
        </row>
        <row r="177">
          <cell r="A177" t="str">
            <v>ESS_4013</v>
          </cell>
          <cell r="B177" t="str">
            <v>Molong - install 2nd 66/11kV transformer</v>
          </cell>
          <cell r="C177" t="str">
            <v>Augex</v>
          </cell>
          <cell r="D177" t="str">
            <v>Capacity</v>
          </cell>
          <cell r="E177" t="str">
            <v>Growth</v>
          </cell>
          <cell r="F177" t="str">
            <v>Major Project - Committed Project</v>
          </cell>
          <cell r="G177">
            <v>22723</v>
          </cell>
          <cell r="H177">
            <v>481262.53930667735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 t="str">
            <v>Major Project</v>
          </cell>
        </row>
        <row r="178">
          <cell r="A178" t="str">
            <v>ESS_4015</v>
          </cell>
          <cell r="B178" t="str">
            <v>Wagga Copland St to Kooringal #2 feeder works</v>
          </cell>
          <cell r="C178" t="str">
            <v>Augex</v>
          </cell>
          <cell r="D178" t="str">
            <v>Capacity</v>
          </cell>
          <cell r="E178" t="str">
            <v>Growth</v>
          </cell>
          <cell r="F178" t="str">
            <v>Major Project - Committed Project</v>
          </cell>
          <cell r="G178">
            <v>0</v>
          </cell>
          <cell r="H178">
            <v>0</v>
          </cell>
          <cell r="I178">
            <v>0</v>
          </cell>
          <cell r="J178">
            <v>336200</v>
          </cell>
          <cell r="K178">
            <v>430756.24999999994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 t="str">
            <v>Major Project</v>
          </cell>
        </row>
        <row r="179">
          <cell r="A179" t="str">
            <v>ESS_4016</v>
          </cell>
          <cell r="B179" t="str">
            <v>Morrow St - construct 66kV busbar</v>
          </cell>
          <cell r="C179" t="str">
            <v>Augex</v>
          </cell>
          <cell r="D179" t="str">
            <v>Capacity</v>
          </cell>
          <cell r="E179" t="str">
            <v>Growth</v>
          </cell>
          <cell r="F179" t="str">
            <v>Major Project - Committed Project</v>
          </cell>
          <cell r="G179">
            <v>0</v>
          </cell>
          <cell r="H179">
            <v>0</v>
          </cell>
          <cell r="I179">
            <v>204999.99999999997</v>
          </cell>
          <cell r="J179">
            <v>1891124.9999999998</v>
          </cell>
          <cell r="K179">
            <v>1076890.6249999998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 t="str">
            <v>Major Project</v>
          </cell>
        </row>
        <row r="180">
          <cell r="A180" t="str">
            <v>ESS_4017</v>
          </cell>
          <cell r="B180" t="str">
            <v>Googong - construct 132kV o/h line for relocation</v>
          </cell>
          <cell r="C180" t="str">
            <v>Augex</v>
          </cell>
          <cell r="D180" t="str">
            <v>Renewal</v>
          </cell>
          <cell r="E180" t="str">
            <v>Growth</v>
          </cell>
          <cell r="F180" t="str">
            <v>Major Project - Committed Project</v>
          </cell>
          <cell r="G180">
            <v>0</v>
          </cell>
          <cell r="H180">
            <v>0</v>
          </cell>
          <cell r="I180">
            <v>615000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 t="str">
            <v>Major Project</v>
          </cell>
        </row>
        <row r="181">
          <cell r="A181" t="str">
            <v>ESS_5000</v>
          </cell>
          <cell r="B181" t="str">
            <v>Subtransmission Planning Network - long term expenditure</v>
          </cell>
          <cell r="C181" t="str">
            <v>Augex</v>
          </cell>
          <cell r="D181" t="str">
            <v>Network Connection</v>
          </cell>
          <cell r="E181" t="str">
            <v>Growth</v>
          </cell>
          <cell r="F181" t="str">
            <v>Major Project - Prior to Approval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17395401.273193352</v>
          </cell>
          <cell r="O181">
            <v>17830286.305023186</v>
          </cell>
          <cell r="P181">
            <v>18276043.462648761</v>
          </cell>
          <cell r="Q181">
            <v>18732944.549214978</v>
          </cell>
          <cell r="R181" t="str">
            <v>Major Project</v>
          </cell>
        </row>
      </sheetData>
      <sheetData sheetId="5" refreshError="1">
        <row r="4">
          <cell r="A4" t="str">
            <v>ESS_1</v>
          </cell>
          <cell r="B4" t="str">
            <v>Distribution Growth - Voltage Constraints</v>
          </cell>
          <cell r="C4" t="str">
            <v>Network Connections</v>
          </cell>
          <cell r="D4" t="str">
            <v>Network Connections</v>
          </cell>
          <cell r="E4" t="str">
            <v>Growth</v>
          </cell>
          <cell r="F4" t="str">
            <v>Program</v>
          </cell>
          <cell r="G4">
            <v>11988198</v>
          </cell>
          <cell r="H4">
            <v>6534351</v>
          </cell>
          <cell r="I4">
            <v>6280993</v>
          </cell>
          <cell r="J4">
            <v>4793929</v>
          </cell>
          <cell r="K4">
            <v>4913777</v>
          </cell>
          <cell r="L4">
            <v>4913776</v>
          </cell>
          <cell r="M4">
            <v>4913776</v>
          </cell>
          <cell r="N4">
            <v>4913776</v>
          </cell>
          <cell r="O4">
            <v>4913776</v>
          </cell>
          <cell r="P4">
            <v>4913776</v>
          </cell>
          <cell r="Q4">
            <v>4913776</v>
          </cell>
          <cell r="R4">
            <v>4913776</v>
          </cell>
          <cell r="S4">
            <v>250</v>
          </cell>
          <cell r="T4">
            <v>3750</v>
          </cell>
          <cell r="U4" t="str">
            <v>Distribution Growth Program</v>
          </cell>
          <cell r="V4" t="str">
            <v>Distribution - Planned</v>
          </cell>
          <cell r="W4" t="str">
            <v xml:space="preserve">Vince Kelly </v>
          </cell>
          <cell r="X4">
            <v>1</v>
          </cell>
        </row>
        <row r="5">
          <cell r="A5" t="str">
            <v>ESS_2</v>
          </cell>
          <cell r="B5" t="str">
            <v>Distribution Growth - Thermal Constraints</v>
          </cell>
          <cell r="C5" t="str">
            <v>Network Connections</v>
          </cell>
          <cell r="D5" t="str">
            <v>Network Connections</v>
          </cell>
          <cell r="E5" t="str">
            <v>Growth</v>
          </cell>
          <cell r="F5" t="str">
            <v>Program</v>
          </cell>
          <cell r="G5">
            <v>15395126</v>
          </cell>
          <cell r="H5">
            <v>8247089</v>
          </cell>
          <cell r="I5">
            <v>5627540</v>
          </cell>
          <cell r="J5">
            <v>4081499</v>
          </cell>
          <cell r="K5">
            <v>4183536</v>
          </cell>
          <cell r="L5">
            <v>4183536</v>
          </cell>
          <cell r="M5">
            <v>4183536</v>
          </cell>
          <cell r="N5">
            <v>4183536</v>
          </cell>
          <cell r="O5">
            <v>4183536</v>
          </cell>
          <cell r="P5">
            <v>4183536</v>
          </cell>
          <cell r="Q5">
            <v>4183536</v>
          </cell>
          <cell r="R5">
            <v>4183536</v>
          </cell>
          <cell r="S5">
            <v>250</v>
          </cell>
          <cell r="T5">
            <v>3750</v>
          </cell>
          <cell r="U5" t="str">
            <v>Distribution Growth Program</v>
          </cell>
          <cell r="V5" t="str">
            <v>Distribution - Planned</v>
          </cell>
          <cell r="W5" t="str">
            <v xml:space="preserve">Vince Kelly </v>
          </cell>
          <cell r="X5">
            <v>2</v>
          </cell>
        </row>
        <row r="6">
          <cell r="A6" t="str">
            <v>ESS_3</v>
          </cell>
          <cell r="B6" t="str">
            <v>Distribution Growth - Fault Level Constraints</v>
          </cell>
          <cell r="C6" t="str">
            <v>Network Connections</v>
          </cell>
          <cell r="D6" t="str">
            <v>Network Connections</v>
          </cell>
          <cell r="E6" t="str">
            <v>Growth</v>
          </cell>
          <cell r="F6" t="str">
            <v>Program</v>
          </cell>
          <cell r="G6">
            <v>11869895</v>
          </cell>
          <cell r="H6">
            <v>7836401</v>
          </cell>
          <cell r="I6">
            <v>7905913</v>
          </cell>
          <cell r="J6">
            <v>8778031</v>
          </cell>
          <cell r="K6">
            <v>9000000</v>
          </cell>
          <cell r="L6">
            <v>9000000</v>
          </cell>
          <cell r="M6">
            <v>9000000</v>
          </cell>
          <cell r="N6">
            <v>9000000</v>
          </cell>
          <cell r="O6">
            <v>9000000</v>
          </cell>
          <cell r="P6">
            <v>9000000</v>
          </cell>
          <cell r="Q6">
            <v>9000000</v>
          </cell>
          <cell r="R6">
            <v>9000000</v>
          </cell>
          <cell r="S6">
            <v>410</v>
          </cell>
          <cell r="T6">
            <v>6150</v>
          </cell>
          <cell r="U6" t="str">
            <v>Distribution Growth Program</v>
          </cell>
          <cell r="V6" t="str">
            <v>Distribution - Planned</v>
          </cell>
          <cell r="W6" t="str">
            <v xml:space="preserve">Vince Kelly </v>
          </cell>
          <cell r="X6">
            <v>3</v>
          </cell>
        </row>
        <row r="7">
          <cell r="A7" t="str">
            <v>ESS_5</v>
          </cell>
          <cell r="B7" t="str">
            <v>Distribution Feeder Voltage Profile - NT</v>
          </cell>
          <cell r="C7" t="str">
            <v>Augex</v>
          </cell>
          <cell r="D7" t="str">
            <v>Capacity</v>
          </cell>
          <cell r="E7" t="str">
            <v>Growth</v>
          </cell>
          <cell r="F7" t="str">
            <v>Program</v>
          </cell>
          <cell r="G7">
            <v>0</v>
          </cell>
          <cell r="H7">
            <v>0</v>
          </cell>
          <cell r="I7">
            <v>0</v>
          </cell>
          <cell r="J7">
            <v>50000.000000000044</v>
          </cell>
          <cell r="K7">
            <v>512500</v>
          </cell>
          <cell r="L7">
            <v>512500</v>
          </cell>
          <cell r="M7">
            <v>512500</v>
          </cell>
          <cell r="N7">
            <v>512500</v>
          </cell>
          <cell r="O7">
            <v>512500</v>
          </cell>
          <cell r="P7">
            <v>512500</v>
          </cell>
          <cell r="Q7">
            <v>512500</v>
          </cell>
          <cell r="R7">
            <v>512500</v>
          </cell>
          <cell r="S7">
            <v>70</v>
          </cell>
          <cell r="T7">
            <v>1050</v>
          </cell>
          <cell r="U7" t="str">
            <v>Network Technology Program</v>
          </cell>
          <cell r="V7" t="str">
            <v>Distribution - Planned</v>
          </cell>
          <cell r="W7" t="str">
            <v xml:space="preserve">Vince Kelly </v>
          </cell>
          <cell r="X7">
            <v>5</v>
          </cell>
        </row>
        <row r="8">
          <cell r="A8" t="str">
            <v>ESS_6</v>
          </cell>
          <cell r="B8" t="str">
            <v>High Voltage Feeder Control Point monitoring - NT</v>
          </cell>
          <cell r="C8" t="str">
            <v>Augex</v>
          </cell>
          <cell r="D8" t="str">
            <v>Capacity</v>
          </cell>
          <cell r="E8" t="str">
            <v>Growth</v>
          </cell>
          <cell r="F8" t="str">
            <v>Program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70</v>
          </cell>
          <cell r="T8">
            <v>1050</v>
          </cell>
          <cell r="U8" t="str">
            <v>Network Technology Program</v>
          </cell>
          <cell r="V8" t="str">
            <v>Distribution - Planned</v>
          </cell>
          <cell r="W8" t="str">
            <v xml:space="preserve">Vince Kelly </v>
          </cell>
          <cell r="X8">
            <v>6</v>
          </cell>
        </row>
        <row r="9">
          <cell r="A9" t="str">
            <v>ESS_9</v>
          </cell>
          <cell r="B9" t="str">
            <v>Power factor correction - DM</v>
          </cell>
          <cell r="C9" t="str">
            <v>Augex</v>
          </cell>
          <cell r="D9" t="str">
            <v>Capacity</v>
          </cell>
          <cell r="E9" t="str">
            <v>Growth</v>
          </cell>
          <cell r="F9" t="str">
            <v>Program</v>
          </cell>
          <cell r="G9">
            <v>215229</v>
          </cell>
          <cell r="H9">
            <v>127874</v>
          </cell>
          <cell r="I9">
            <v>52549</v>
          </cell>
          <cell r="J9">
            <v>299090.48</v>
          </cell>
          <cell r="K9">
            <v>257120</v>
          </cell>
          <cell r="L9">
            <v>257120</v>
          </cell>
          <cell r="M9">
            <v>257120</v>
          </cell>
          <cell r="N9">
            <v>257120</v>
          </cell>
          <cell r="O9">
            <v>257120</v>
          </cell>
          <cell r="P9">
            <v>257120</v>
          </cell>
          <cell r="Q9">
            <v>257120</v>
          </cell>
          <cell r="R9">
            <v>257120</v>
          </cell>
          <cell r="S9">
            <v>250</v>
          </cell>
          <cell r="T9">
            <v>3750</v>
          </cell>
          <cell r="U9" t="str">
            <v>Distribution Growth Program</v>
          </cell>
          <cell r="V9" t="str">
            <v>Distribution - Planned</v>
          </cell>
          <cell r="W9" t="str">
            <v>Ian Askell</v>
          </cell>
          <cell r="X9">
            <v>9</v>
          </cell>
        </row>
        <row r="10">
          <cell r="A10" t="str">
            <v>ESS_12D</v>
          </cell>
          <cell r="B10" t="str">
            <v>Poletop Switchgear replacement - defined projects</v>
          </cell>
          <cell r="C10" t="str">
            <v>Repex</v>
          </cell>
          <cell r="D10" t="str">
            <v>Renewal</v>
          </cell>
          <cell r="E10" t="str">
            <v>Asset Renewal or Replacement</v>
          </cell>
          <cell r="F10" t="str">
            <v>Program - Defined projects</v>
          </cell>
          <cell r="G10">
            <v>3595889</v>
          </cell>
          <cell r="H10">
            <v>1219288</v>
          </cell>
          <cell r="I10">
            <v>694546</v>
          </cell>
          <cell r="J10">
            <v>1138830</v>
          </cell>
          <cell r="K10">
            <v>1167301</v>
          </cell>
          <cell r="L10">
            <v>1167301</v>
          </cell>
          <cell r="M10">
            <v>1167301</v>
          </cell>
          <cell r="N10">
            <v>1167301</v>
          </cell>
          <cell r="O10">
            <v>1167301</v>
          </cell>
          <cell r="P10">
            <v>1167301</v>
          </cell>
          <cell r="Q10">
            <v>1167301</v>
          </cell>
          <cell r="R10">
            <v>1167301</v>
          </cell>
          <cell r="S10">
            <v>380</v>
          </cell>
          <cell r="T10">
            <v>5700</v>
          </cell>
          <cell r="U10" t="str">
            <v>Poletop Equipment Program</v>
          </cell>
          <cell r="V10" t="str">
            <v>Distribution - Planned</v>
          </cell>
          <cell r="W10" t="str">
            <v>Deepak Pais</v>
          </cell>
          <cell r="X10">
            <v>12</v>
          </cell>
        </row>
        <row r="11">
          <cell r="A11" t="str">
            <v>ESS_12N</v>
          </cell>
          <cell r="B11" t="str">
            <v>Poletop Switchgear replacement - allocations portion</v>
          </cell>
          <cell r="C11" t="str">
            <v>Repex</v>
          </cell>
          <cell r="D11" t="str">
            <v>Renewal</v>
          </cell>
          <cell r="E11" t="str">
            <v>Asset Renewal or Replacement</v>
          </cell>
          <cell r="F11" t="str">
            <v>Program - Network allocations</v>
          </cell>
          <cell r="G11">
            <v>0</v>
          </cell>
          <cell r="H11">
            <v>2338464</v>
          </cell>
          <cell r="I11">
            <v>2000000</v>
          </cell>
          <cell r="J11">
            <v>1200000</v>
          </cell>
          <cell r="K11">
            <v>1800000</v>
          </cell>
          <cell r="L11">
            <v>1800000</v>
          </cell>
          <cell r="M11">
            <v>1800000</v>
          </cell>
          <cell r="N11">
            <v>1800000</v>
          </cell>
          <cell r="O11">
            <v>1800000</v>
          </cell>
          <cell r="P11">
            <v>1800000</v>
          </cell>
          <cell r="Q11">
            <v>1800000</v>
          </cell>
          <cell r="R11">
            <v>1800000</v>
          </cell>
          <cell r="S11">
            <v>380</v>
          </cell>
          <cell r="T11">
            <v>5700</v>
          </cell>
          <cell r="U11" t="str">
            <v>Poletop Equipment Program</v>
          </cell>
          <cell r="V11" t="str">
            <v>Distribution - Reactive</v>
          </cell>
          <cell r="W11" t="str">
            <v>Deepak Pais</v>
          </cell>
          <cell r="X11">
            <v>12</v>
          </cell>
        </row>
        <row r="12">
          <cell r="A12" t="str">
            <v>ESS_13D</v>
          </cell>
          <cell r="B12" t="str">
            <v>HV regulator refurbishment and replacement - defined projects</v>
          </cell>
          <cell r="C12" t="str">
            <v>Repex</v>
          </cell>
          <cell r="D12" t="str">
            <v>Renewal</v>
          </cell>
          <cell r="E12" t="str">
            <v>Asset Renewal or Replacement</v>
          </cell>
          <cell r="F12" t="str">
            <v>Program - Defined projects</v>
          </cell>
          <cell r="G12">
            <v>992282</v>
          </cell>
          <cell r="H12">
            <v>1069218</v>
          </cell>
          <cell r="I12">
            <v>1000000</v>
          </cell>
          <cell r="J12">
            <v>746533.11</v>
          </cell>
          <cell r="K12">
            <v>813946</v>
          </cell>
          <cell r="L12">
            <v>813946</v>
          </cell>
          <cell r="M12">
            <v>813946</v>
          </cell>
          <cell r="N12">
            <v>813946</v>
          </cell>
          <cell r="O12">
            <v>813946</v>
          </cell>
          <cell r="P12">
            <v>813946</v>
          </cell>
          <cell r="Q12">
            <v>813946</v>
          </cell>
          <cell r="R12">
            <v>813946</v>
          </cell>
          <cell r="S12">
            <v>310</v>
          </cell>
          <cell r="T12">
            <v>4650</v>
          </cell>
          <cell r="U12" t="str">
            <v>Poletop Equipment Program</v>
          </cell>
          <cell r="V12" t="str">
            <v>Distribution - Planned</v>
          </cell>
          <cell r="W12" t="str">
            <v>David Mason</v>
          </cell>
          <cell r="X12">
            <v>13</v>
          </cell>
        </row>
        <row r="13">
          <cell r="A13" t="str">
            <v>ESS_13N</v>
          </cell>
          <cell r="B13" t="str">
            <v>HV regulator refurbishment and replacement - allocations portion</v>
          </cell>
          <cell r="C13" t="str">
            <v>Repex</v>
          </cell>
          <cell r="D13" t="str">
            <v>Renewal</v>
          </cell>
          <cell r="E13" t="str">
            <v>Asset Renewal or Replacement</v>
          </cell>
          <cell r="F13" t="str">
            <v>Program - Network allocations</v>
          </cell>
          <cell r="G13">
            <v>0</v>
          </cell>
          <cell r="H13">
            <v>489582</v>
          </cell>
          <cell r="I13">
            <v>540000</v>
          </cell>
          <cell r="J13">
            <v>840000</v>
          </cell>
          <cell r="K13">
            <v>400000</v>
          </cell>
          <cell r="L13">
            <v>400000</v>
          </cell>
          <cell r="M13">
            <v>400000</v>
          </cell>
          <cell r="N13">
            <v>400000</v>
          </cell>
          <cell r="O13">
            <v>400000</v>
          </cell>
          <cell r="P13">
            <v>400000</v>
          </cell>
          <cell r="Q13">
            <v>400000</v>
          </cell>
          <cell r="R13">
            <v>400000</v>
          </cell>
          <cell r="S13">
            <v>310</v>
          </cell>
          <cell r="T13">
            <v>4650</v>
          </cell>
          <cell r="U13" t="str">
            <v>Poletop Equipment Program</v>
          </cell>
          <cell r="V13" t="str">
            <v>Distribution - Reactive</v>
          </cell>
          <cell r="W13" t="str">
            <v>David Mason</v>
          </cell>
          <cell r="X13">
            <v>13</v>
          </cell>
        </row>
        <row r="14">
          <cell r="A14" t="str">
            <v>ESS_14D</v>
          </cell>
          <cell r="B14" t="str">
            <v>Poletop Recloser Replacement / Upgrading - defined projects</v>
          </cell>
          <cell r="C14" t="str">
            <v>Repex</v>
          </cell>
          <cell r="D14" t="str">
            <v>Renewal</v>
          </cell>
          <cell r="E14" t="str">
            <v>Asset Renewal or Replacement</v>
          </cell>
          <cell r="F14" t="str">
            <v>Program - Defined projects</v>
          </cell>
          <cell r="G14">
            <v>4138249</v>
          </cell>
          <cell r="H14">
            <v>2401663</v>
          </cell>
          <cell r="I14">
            <v>1100000</v>
          </cell>
          <cell r="J14">
            <v>1400000</v>
          </cell>
          <cell r="K14">
            <v>1486250</v>
          </cell>
          <cell r="L14">
            <v>1486250</v>
          </cell>
          <cell r="M14">
            <v>1486250</v>
          </cell>
          <cell r="N14">
            <v>1486250</v>
          </cell>
          <cell r="O14">
            <v>1486250</v>
          </cell>
          <cell r="P14">
            <v>1486250</v>
          </cell>
          <cell r="Q14">
            <v>1486250</v>
          </cell>
          <cell r="R14">
            <v>1486250</v>
          </cell>
          <cell r="S14">
            <v>330</v>
          </cell>
          <cell r="T14">
            <v>4950</v>
          </cell>
          <cell r="U14" t="str">
            <v>Poletop Equipment Program</v>
          </cell>
          <cell r="V14" t="str">
            <v>Distribution - Planned</v>
          </cell>
          <cell r="W14" t="str">
            <v>Deepak Pais</v>
          </cell>
          <cell r="X14">
            <v>14</v>
          </cell>
        </row>
        <row r="15">
          <cell r="A15" t="str">
            <v>ESS_14N</v>
          </cell>
          <cell r="B15" t="str">
            <v>Poletop Recloser Replacement / Upgrading - allocations portion</v>
          </cell>
          <cell r="C15" t="str">
            <v>Repex</v>
          </cell>
          <cell r="D15" t="str">
            <v>Renewal</v>
          </cell>
          <cell r="E15" t="str">
            <v>Asset Renewal or Replacement</v>
          </cell>
          <cell r="F15" t="str">
            <v>Program - Network allocations</v>
          </cell>
          <cell r="G15">
            <v>0</v>
          </cell>
          <cell r="H15">
            <v>544563</v>
          </cell>
          <cell r="I15">
            <v>15000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330</v>
          </cell>
          <cell r="T15">
            <v>4950</v>
          </cell>
          <cell r="U15" t="str">
            <v>Poletop Equipment Program</v>
          </cell>
          <cell r="V15" t="str">
            <v>Distribution - Reactive</v>
          </cell>
          <cell r="W15" t="str">
            <v>Deepak Pais</v>
          </cell>
          <cell r="X15">
            <v>14</v>
          </cell>
        </row>
        <row r="16">
          <cell r="A16" t="str">
            <v>ESS_46N</v>
          </cell>
          <cell r="B16" t="str">
            <v>Pole Replacement Subtransmission - allocations portion</v>
          </cell>
          <cell r="C16" t="str">
            <v>Repex</v>
          </cell>
          <cell r="D16" t="str">
            <v>Renewal</v>
          </cell>
          <cell r="E16" t="str">
            <v>Asset Renewal or Replacement</v>
          </cell>
          <cell r="F16" t="str">
            <v>Program - Network allocations</v>
          </cell>
          <cell r="G16">
            <v>0</v>
          </cell>
          <cell r="H16">
            <v>1342544</v>
          </cell>
          <cell r="I16">
            <v>663200</v>
          </cell>
          <cell r="J16">
            <v>650000</v>
          </cell>
          <cell r="K16">
            <v>1300000</v>
          </cell>
          <cell r="L16">
            <v>1300000</v>
          </cell>
          <cell r="M16">
            <v>1300000</v>
          </cell>
          <cell r="N16">
            <v>1300000</v>
          </cell>
          <cell r="O16">
            <v>1300000</v>
          </cell>
          <cell r="P16">
            <v>1300000</v>
          </cell>
          <cell r="Q16">
            <v>1300000</v>
          </cell>
          <cell r="R16">
            <v>1300000</v>
          </cell>
          <cell r="S16">
            <v>390</v>
          </cell>
          <cell r="T16">
            <v>5850</v>
          </cell>
          <cell r="U16" t="str">
            <v>Pole Program</v>
          </cell>
          <cell r="V16" t="str">
            <v>Distribution - Reactive</v>
          </cell>
          <cell r="W16" t="str">
            <v>Adam Hawke</v>
          </cell>
          <cell r="X16">
            <v>46</v>
          </cell>
        </row>
        <row r="17">
          <cell r="A17" t="str">
            <v>ESS_16D</v>
          </cell>
          <cell r="B17" t="str">
            <v>Replacement of Bare OH Conductors - defined projects</v>
          </cell>
          <cell r="C17" t="str">
            <v>Repex</v>
          </cell>
          <cell r="D17" t="str">
            <v>Renewal</v>
          </cell>
          <cell r="E17" t="str">
            <v>Asset Renewal or Replacement</v>
          </cell>
          <cell r="F17" t="str">
            <v>Program - Defined projects</v>
          </cell>
          <cell r="G17">
            <v>15433350</v>
          </cell>
          <cell r="H17">
            <v>8594314</v>
          </cell>
          <cell r="I17">
            <v>11300000</v>
          </cell>
          <cell r="J17">
            <v>11750000</v>
          </cell>
          <cell r="K17">
            <v>11800000</v>
          </cell>
          <cell r="L17">
            <v>11800000</v>
          </cell>
          <cell r="M17">
            <v>11800000</v>
          </cell>
          <cell r="N17">
            <v>11800000</v>
          </cell>
          <cell r="O17">
            <v>11800000</v>
          </cell>
          <cell r="P17">
            <v>11800000</v>
          </cell>
          <cell r="Q17">
            <v>11800000</v>
          </cell>
          <cell r="R17">
            <v>11800000</v>
          </cell>
          <cell r="S17">
            <v>320</v>
          </cell>
          <cell r="T17">
            <v>4800</v>
          </cell>
          <cell r="U17" t="str">
            <v>Overhead Conductor Program</v>
          </cell>
          <cell r="V17" t="str">
            <v>Distribution - Planned</v>
          </cell>
          <cell r="W17" t="str">
            <v>Andrew Close/ Peter Couch</v>
          </cell>
          <cell r="X17">
            <v>16</v>
          </cell>
        </row>
        <row r="18">
          <cell r="A18" t="str">
            <v>ESS_17N</v>
          </cell>
          <cell r="B18" t="str">
            <v>Pole Replacement Distribution - all allocations</v>
          </cell>
          <cell r="C18" t="str">
            <v>Repex</v>
          </cell>
          <cell r="D18" t="str">
            <v>Renewal</v>
          </cell>
          <cell r="E18" t="str">
            <v>Asset Renewal or Replacement</v>
          </cell>
          <cell r="F18" t="str">
            <v>Program - Network all allocations</v>
          </cell>
          <cell r="G18">
            <v>51156514</v>
          </cell>
          <cell r="H18">
            <v>23812943</v>
          </cell>
          <cell r="I18">
            <v>20000000</v>
          </cell>
          <cell r="J18">
            <v>22000000</v>
          </cell>
          <cell r="K18">
            <v>20000000</v>
          </cell>
          <cell r="L18">
            <v>20000000</v>
          </cell>
          <cell r="M18">
            <v>20000000</v>
          </cell>
          <cell r="N18">
            <v>20000000</v>
          </cell>
          <cell r="O18">
            <v>20000000</v>
          </cell>
          <cell r="P18">
            <v>20000000</v>
          </cell>
          <cell r="Q18">
            <v>20000000</v>
          </cell>
          <cell r="R18">
            <v>20000000</v>
          </cell>
          <cell r="S18">
            <v>390</v>
          </cell>
          <cell r="T18">
            <v>5850</v>
          </cell>
          <cell r="U18" t="str">
            <v>Pole Program</v>
          </cell>
          <cell r="V18" t="str">
            <v>Distribution - Reactive</v>
          </cell>
          <cell r="W18" t="str">
            <v>Adam Hawke</v>
          </cell>
          <cell r="X18">
            <v>17</v>
          </cell>
        </row>
        <row r="19">
          <cell r="A19" t="str">
            <v>ESS_18</v>
          </cell>
          <cell r="B19" t="str">
            <v>Poor Performing Feeders</v>
          </cell>
          <cell r="C19" t="str">
            <v>Repex</v>
          </cell>
          <cell r="D19" t="str">
            <v>Reliability</v>
          </cell>
          <cell r="E19" t="str">
            <v>Reliability &amp; Quality of Service Enhancements</v>
          </cell>
          <cell r="F19" t="str">
            <v>Program - Reactive</v>
          </cell>
          <cell r="G19">
            <v>10098371</v>
          </cell>
          <cell r="H19">
            <v>7489886</v>
          </cell>
          <cell r="I19">
            <v>7204131</v>
          </cell>
          <cell r="J19">
            <v>7518450.0000000009</v>
          </cell>
          <cell r="K19">
            <v>7518450</v>
          </cell>
          <cell r="L19">
            <v>7518448</v>
          </cell>
          <cell r="M19">
            <v>7518448</v>
          </cell>
          <cell r="N19">
            <v>7518448</v>
          </cell>
          <cell r="O19">
            <v>7518448</v>
          </cell>
          <cell r="P19">
            <v>7518448</v>
          </cell>
          <cell r="Q19">
            <v>7518448</v>
          </cell>
          <cell r="R19">
            <v>7518448</v>
          </cell>
          <cell r="S19">
            <v>420</v>
          </cell>
          <cell r="T19">
            <v>6300</v>
          </cell>
          <cell r="U19" t="str">
            <v>Reliability Program</v>
          </cell>
          <cell r="V19" t="str">
            <v>Distribution - Planned</v>
          </cell>
          <cell r="W19" t="str">
            <v>Adam White</v>
          </cell>
          <cell r="X19">
            <v>18</v>
          </cell>
        </row>
        <row r="20">
          <cell r="A20" t="str">
            <v>ESS_19</v>
          </cell>
          <cell r="B20" t="str">
            <v>Worst performing feeder segments</v>
          </cell>
          <cell r="C20" t="str">
            <v>Repex</v>
          </cell>
          <cell r="D20" t="str">
            <v>Reliability</v>
          </cell>
          <cell r="E20" t="str">
            <v>Reliability &amp; Quality of Service Enhancements</v>
          </cell>
          <cell r="F20" t="str">
            <v>Program - Reactive</v>
          </cell>
          <cell r="G20">
            <v>1377101</v>
          </cell>
          <cell r="H20">
            <v>1405723</v>
          </cell>
          <cell r="I20">
            <v>855443</v>
          </cell>
          <cell r="J20">
            <v>820000</v>
          </cell>
          <cell r="K20">
            <v>840500.00000000012</v>
          </cell>
          <cell r="L20">
            <v>840500</v>
          </cell>
          <cell r="M20">
            <v>840500</v>
          </cell>
          <cell r="N20">
            <v>840500</v>
          </cell>
          <cell r="O20">
            <v>840500</v>
          </cell>
          <cell r="P20">
            <v>840500</v>
          </cell>
          <cell r="Q20">
            <v>840500</v>
          </cell>
          <cell r="R20">
            <v>840500</v>
          </cell>
          <cell r="S20">
            <v>420</v>
          </cell>
          <cell r="T20">
            <v>6300</v>
          </cell>
          <cell r="U20" t="str">
            <v>Reliability Program</v>
          </cell>
          <cell r="V20" t="str">
            <v>Distribution - Planned</v>
          </cell>
          <cell r="W20" t="str">
            <v>Adam White</v>
          </cell>
          <cell r="X20">
            <v>19</v>
          </cell>
        </row>
        <row r="21">
          <cell r="A21" t="str">
            <v>ESS_20</v>
          </cell>
          <cell r="B21" t="str">
            <v>HV network augmentation  - PQ</v>
          </cell>
          <cell r="C21" t="str">
            <v>Augex</v>
          </cell>
          <cell r="D21" t="str">
            <v>Capacity</v>
          </cell>
          <cell r="E21" t="str">
            <v>Growth</v>
          </cell>
          <cell r="F21" t="str">
            <v>Program - Reactive</v>
          </cell>
          <cell r="G21">
            <v>317629</v>
          </cell>
          <cell r="H21">
            <v>286741</v>
          </cell>
          <cell r="I21">
            <v>600000</v>
          </cell>
          <cell r="J21">
            <v>600000</v>
          </cell>
          <cell r="K21">
            <v>550000</v>
          </cell>
          <cell r="L21">
            <v>550000</v>
          </cell>
          <cell r="M21">
            <v>550000</v>
          </cell>
          <cell r="N21">
            <v>550000</v>
          </cell>
          <cell r="O21">
            <v>550000</v>
          </cell>
          <cell r="P21">
            <v>550000</v>
          </cell>
          <cell r="Q21">
            <v>550000</v>
          </cell>
          <cell r="R21">
            <v>550000</v>
          </cell>
          <cell r="S21">
            <v>290</v>
          </cell>
          <cell r="T21">
            <v>4350</v>
          </cell>
          <cell r="U21" t="str">
            <v>Power Quality Program</v>
          </cell>
          <cell r="V21" t="str">
            <v>Distribution - Power Quality</v>
          </cell>
          <cell r="W21" t="str">
            <v>Chandana Herath</v>
          </cell>
          <cell r="X21">
            <v>20</v>
          </cell>
        </row>
        <row r="22">
          <cell r="A22" t="str">
            <v>ESS_43D</v>
          </cell>
          <cell r="B22" t="str">
            <v>LV UG Cable replacement (CONSAC) - defined projects</v>
          </cell>
          <cell r="C22" t="str">
            <v>Repex</v>
          </cell>
          <cell r="D22" t="str">
            <v>Renewal</v>
          </cell>
          <cell r="E22" t="str">
            <v>Asset Renewal or Replacement</v>
          </cell>
          <cell r="F22" t="str">
            <v>Program - Defined projects</v>
          </cell>
          <cell r="G22">
            <v>1580447</v>
          </cell>
          <cell r="H22">
            <v>1049216</v>
          </cell>
          <cell r="I22">
            <v>600114</v>
          </cell>
          <cell r="J22">
            <v>1320677</v>
          </cell>
          <cell r="K22">
            <v>1353694</v>
          </cell>
          <cell r="L22">
            <v>1353694</v>
          </cell>
          <cell r="M22">
            <v>1353694</v>
          </cell>
          <cell r="N22">
            <v>1353694</v>
          </cell>
          <cell r="O22">
            <v>1353694</v>
          </cell>
          <cell r="P22">
            <v>1353694</v>
          </cell>
          <cell r="Q22">
            <v>1353694</v>
          </cell>
          <cell r="R22">
            <v>1353694</v>
          </cell>
          <cell r="S22">
            <v>270</v>
          </cell>
          <cell r="T22">
            <v>4050</v>
          </cell>
          <cell r="U22" t="str">
            <v>Underground Cables Program</v>
          </cell>
          <cell r="V22" t="str">
            <v>Distribution - Planned</v>
          </cell>
          <cell r="W22" t="str">
            <v>Graeme Barnewall</v>
          </cell>
          <cell r="X22">
            <v>21</v>
          </cell>
        </row>
        <row r="23">
          <cell r="A23" t="str">
            <v>ESS_21</v>
          </cell>
          <cell r="B23" t="str">
            <v>LV network augmentation - PQ</v>
          </cell>
          <cell r="C23" t="str">
            <v>Augex</v>
          </cell>
          <cell r="D23" t="str">
            <v>Capacity</v>
          </cell>
          <cell r="E23" t="str">
            <v>Growth</v>
          </cell>
          <cell r="F23" t="str">
            <v>Program - Reactive</v>
          </cell>
          <cell r="G23">
            <v>1217605</v>
          </cell>
          <cell r="H23">
            <v>1539272</v>
          </cell>
          <cell r="I23">
            <v>1405234</v>
          </cell>
          <cell r="J23">
            <v>1700000</v>
          </cell>
          <cell r="K23">
            <v>1350000</v>
          </cell>
          <cell r="L23">
            <v>1350000</v>
          </cell>
          <cell r="M23">
            <v>1350000</v>
          </cell>
          <cell r="N23">
            <v>1350000</v>
          </cell>
          <cell r="O23">
            <v>1350000</v>
          </cell>
          <cell r="P23">
            <v>1350000</v>
          </cell>
          <cell r="Q23">
            <v>1350000</v>
          </cell>
          <cell r="R23">
            <v>1350000</v>
          </cell>
          <cell r="S23">
            <v>270</v>
          </cell>
          <cell r="T23">
            <v>4050</v>
          </cell>
          <cell r="U23" t="str">
            <v>Power Quality Program</v>
          </cell>
          <cell r="V23" t="str">
            <v>Distribution - Power Quality</v>
          </cell>
          <cell r="W23" t="str">
            <v>Chandana Herath</v>
          </cell>
          <cell r="X23">
            <v>21</v>
          </cell>
        </row>
        <row r="24">
          <cell r="A24" t="str">
            <v>ESS_22</v>
          </cell>
          <cell r="B24" t="str">
            <v>Crossings of Navigable Waterways</v>
          </cell>
          <cell r="C24" t="str">
            <v>Repex</v>
          </cell>
          <cell r="D24" t="str">
            <v>Compliance</v>
          </cell>
          <cell r="E24" t="str">
            <v xml:space="preserve">Environmental, Safety, Statutory Obligations </v>
          </cell>
          <cell r="F24" t="str">
            <v>Program</v>
          </cell>
          <cell r="G24">
            <v>1143576</v>
          </cell>
          <cell r="H24">
            <v>1431430</v>
          </cell>
          <cell r="I24">
            <v>1800000</v>
          </cell>
          <cell r="J24">
            <v>3750000.0000000005</v>
          </cell>
          <cell r="K24">
            <v>6250000</v>
          </cell>
          <cell r="L24">
            <v>6250000</v>
          </cell>
          <cell r="M24">
            <v>6250000</v>
          </cell>
          <cell r="N24">
            <v>6250000</v>
          </cell>
          <cell r="O24">
            <v>6250000</v>
          </cell>
          <cell r="P24">
            <v>6250000</v>
          </cell>
          <cell r="Q24">
            <v>6250000</v>
          </cell>
          <cell r="R24">
            <v>6250000</v>
          </cell>
          <cell r="S24">
            <v>290</v>
          </cell>
          <cell r="T24">
            <v>4350</v>
          </cell>
          <cell r="U24" t="str">
            <v>Public Safety Program</v>
          </cell>
          <cell r="V24" t="str">
            <v>Outsourced Programs</v>
          </cell>
          <cell r="W24" t="str">
            <v>Peter Couch</v>
          </cell>
          <cell r="X24">
            <v>22</v>
          </cell>
        </row>
        <row r="25">
          <cell r="A25" t="str">
            <v>ESS_23N</v>
          </cell>
          <cell r="B25" t="str">
            <v>LV Spreader Installation - all allocations</v>
          </cell>
          <cell r="C25" t="str">
            <v>Augex</v>
          </cell>
          <cell r="D25" t="str">
            <v>Compliance</v>
          </cell>
          <cell r="E25" t="str">
            <v xml:space="preserve">Environmental, Safety, Statutory Obligations </v>
          </cell>
          <cell r="F25" t="str">
            <v>Program - Network all allocations</v>
          </cell>
          <cell r="G25">
            <v>0</v>
          </cell>
          <cell r="H25">
            <v>428917</v>
          </cell>
          <cell r="I25">
            <v>502000</v>
          </cell>
          <cell r="J25">
            <v>550000</v>
          </cell>
          <cell r="K25">
            <v>475000</v>
          </cell>
          <cell r="L25">
            <v>475000</v>
          </cell>
          <cell r="M25">
            <v>475000</v>
          </cell>
          <cell r="N25">
            <v>475000</v>
          </cell>
          <cell r="O25">
            <v>475000</v>
          </cell>
          <cell r="P25">
            <v>475000</v>
          </cell>
          <cell r="Q25">
            <v>475000</v>
          </cell>
          <cell r="R25">
            <v>475000</v>
          </cell>
          <cell r="S25">
            <v>300</v>
          </cell>
          <cell r="T25">
            <v>4500</v>
          </cell>
          <cell r="U25" t="str">
            <v>Public Safety Program</v>
          </cell>
          <cell r="V25" t="str">
            <v>Distribution - Reactive</v>
          </cell>
          <cell r="W25" t="str">
            <v>Joe Cullen</v>
          </cell>
          <cell r="X25">
            <v>23</v>
          </cell>
        </row>
        <row r="26">
          <cell r="A26" t="str">
            <v>ESS_4019N</v>
          </cell>
          <cell r="B26" t="str">
            <v>Poletop Refurbishment Distribution - PEC and Laminated  - allocations portion</v>
          </cell>
          <cell r="C26" t="str">
            <v>Repex</v>
          </cell>
          <cell r="D26" t="str">
            <v>Renewal</v>
          </cell>
          <cell r="E26" t="str">
            <v>Asset Renewal or Replacement</v>
          </cell>
          <cell r="F26" t="str">
            <v>Program - Network all allocations</v>
          </cell>
          <cell r="G26">
            <v>0</v>
          </cell>
          <cell r="H26">
            <v>0</v>
          </cell>
          <cell r="I26">
            <v>0</v>
          </cell>
          <cell r="J26">
            <v>3671303.9999999991</v>
          </cell>
          <cell r="K26">
            <v>3600000</v>
          </cell>
          <cell r="L26">
            <v>3600000</v>
          </cell>
          <cell r="M26">
            <v>3600000</v>
          </cell>
          <cell r="N26">
            <v>3600000</v>
          </cell>
          <cell r="O26">
            <v>3600000</v>
          </cell>
          <cell r="P26">
            <v>3600000</v>
          </cell>
          <cell r="Q26">
            <v>3600000</v>
          </cell>
          <cell r="R26">
            <v>3600000</v>
          </cell>
          <cell r="S26">
            <v>350</v>
          </cell>
          <cell r="T26">
            <v>5250</v>
          </cell>
          <cell r="U26" t="str">
            <v>Poletop Equipment Program</v>
          </cell>
          <cell r="V26" t="str">
            <v>Distribution - Reactive</v>
          </cell>
          <cell r="W26" t="str">
            <v>Steven Fisher</v>
          </cell>
          <cell r="X26">
            <v>26</v>
          </cell>
        </row>
        <row r="27">
          <cell r="A27" t="str">
            <v>ESS_26</v>
          </cell>
          <cell r="B27" t="str">
            <v>Service Overhead Replacement</v>
          </cell>
          <cell r="C27" t="str">
            <v>Repex</v>
          </cell>
          <cell r="D27" t="str">
            <v>Renewal</v>
          </cell>
          <cell r="E27" t="str">
            <v>Asset Renewal or Replacement</v>
          </cell>
          <cell r="F27" t="str">
            <v>Program</v>
          </cell>
          <cell r="G27">
            <v>735112</v>
          </cell>
          <cell r="H27">
            <v>3219058</v>
          </cell>
          <cell r="I27">
            <v>6000000</v>
          </cell>
          <cell r="J27">
            <v>6000000</v>
          </cell>
          <cell r="K27">
            <v>6000000</v>
          </cell>
          <cell r="L27">
            <v>6000000</v>
          </cell>
          <cell r="M27">
            <v>6000000</v>
          </cell>
          <cell r="N27">
            <v>6000000</v>
          </cell>
          <cell r="O27">
            <v>6000000</v>
          </cell>
          <cell r="P27">
            <v>6000000</v>
          </cell>
          <cell r="Q27">
            <v>6000000</v>
          </cell>
          <cell r="R27">
            <v>6000000</v>
          </cell>
          <cell r="S27">
            <v>350</v>
          </cell>
          <cell r="T27">
            <v>5250</v>
          </cell>
          <cell r="U27" t="str">
            <v>Public Safety Program</v>
          </cell>
          <cell r="V27" t="str">
            <v>Outsourced Programs</v>
          </cell>
          <cell r="W27" t="str">
            <v>Peter Couch</v>
          </cell>
          <cell r="X27">
            <v>26</v>
          </cell>
        </row>
        <row r="28">
          <cell r="A28" t="str">
            <v>ESS_1001</v>
          </cell>
          <cell r="B28" t="str">
            <v>Beryl to Mudgee - implement 66kV backup changeover scheme</v>
          </cell>
          <cell r="C28" t="str">
            <v>Augex</v>
          </cell>
          <cell r="D28" t="str">
            <v>Capacity</v>
          </cell>
          <cell r="E28" t="str">
            <v>Growth</v>
          </cell>
          <cell r="F28" t="str">
            <v>Major Project - Committed Project</v>
          </cell>
          <cell r="G28">
            <v>0</v>
          </cell>
          <cell r="H28">
            <v>13531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240</v>
          </cell>
          <cell r="T28">
            <v>3600</v>
          </cell>
          <cell r="U28" t="str">
            <v>Subtransmission Major Project</v>
          </cell>
          <cell r="V28" t="str">
            <v>Major Projects</v>
          </cell>
          <cell r="W28">
            <v>0</v>
          </cell>
          <cell r="X28">
            <v>27</v>
          </cell>
        </row>
        <row r="29">
          <cell r="A29" t="str">
            <v>ESS_29</v>
          </cell>
          <cell r="B29" t="str">
            <v>Overhead Rural LV conversion to UG for bushfire prevention</v>
          </cell>
          <cell r="C29" t="str">
            <v>Repex</v>
          </cell>
          <cell r="D29" t="str">
            <v>Compliance</v>
          </cell>
          <cell r="E29" t="str">
            <v xml:space="preserve">Environmental, Safety, Statutory Obligations </v>
          </cell>
          <cell r="F29" t="str">
            <v>Program</v>
          </cell>
          <cell r="G29">
            <v>4549920</v>
          </cell>
          <cell r="H29">
            <v>179918</v>
          </cell>
          <cell r="I29">
            <v>150000</v>
          </cell>
          <cell r="J29">
            <v>150000</v>
          </cell>
          <cell r="K29">
            <v>150000</v>
          </cell>
          <cell r="L29">
            <v>150000</v>
          </cell>
          <cell r="M29">
            <v>150000</v>
          </cell>
          <cell r="N29">
            <v>150000</v>
          </cell>
          <cell r="O29">
            <v>150000</v>
          </cell>
          <cell r="P29">
            <v>150000</v>
          </cell>
          <cell r="Q29">
            <v>150000</v>
          </cell>
          <cell r="R29">
            <v>150000</v>
          </cell>
          <cell r="S29">
            <v>300</v>
          </cell>
          <cell r="T29">
            <v>4500</v>
          </cell>
          <cell r="U29" t="str">
            <v>Public Safety Program</v>
          </cell>
          <cell r="V29" t="str">
            <v>Distribution - Planned</v>
          </cell>
          <cell r="W29" t="str">
            <v>Stephen Ashton</v>
          </cell>
          <cell r="X29">
            <v>29</v>
          </cell>
        </row>
        <row r="30">
          <cell r="A30" t="str">
            <v>ESS_30N</v>
          </cell>
          <cell r="B30" t="str">
            <v>Condition Based Transformer Replacement - all allocations</v>
          </cell>
          <cell r="C30" t="str">
            <v>Repex</v>
          </cell>
          <cell r="D30" t="str">
            <v>Renewal</v>
          </cell>
          <cell r="E30" t="str">
            <v>Asset Renewal or Replacement</v>
          </cell>
          <cell r="F30" t="str">
            <v>Program - Network all allocations</v>
          </cell>
          <cell r="G30">
            <v>1419482</v>
          </cell>
          <cell r="H30">
            <v>6872105</v>
          </cell>
          <cell r="I30">
            <v>4030000</v>
          </cell>
          <cell r="J30">
            <v>5100000</v>
          </cell>
          <cell r="K30">
            <v>6500000</v>
          </cell>
          <cell r="L30">
            <v>6500000</v>
          </cell>
          <cell r="M30">
            <v>6500000</v>
          </cell>
          <cell r="N30">
            <v>6500000</v>
          </cell>
          <cell r="O30">
            <v>6500000</v>
          </cell>
          <cell r="P30">
            <v>6500000</v>
          </cell>
          <cell r="Q30">
            <v>6500000</v>
          </cell>
          <cell r="R30">
            <v>6500000</v>
          </cell>
          <cell r="S30">
            <v>310</v>
          </cell>
          <cell r="T30">
            <v>4650</v>
          </cell>
          <cell r="U30" t="str">
            <v xml:space="preserve">Distribution Substation Program </v>
          </cell>
          <cell r="V30" t="str">
            <v>Distribution - Reactive</v>
          </cell>
          <cell r="W30" t="str">
            <v>Matthew Turvey</v>
          </cell>
          <cell r="X30">
            <v>30</v>
          </cell>
        </row>
        <row r="31">
          <cell r="A31" t="str">
            <v>ESS_1039</v>
          </cell>
          <cell r="B31" t="str">
            <v>Wagga to Temora - rebuild Wagga to Junee 66kV feeder to 132kV and new Junee to Temora 132kV feeder</v>
          </cell>
          <cell r="C31" t="str">
            <v>Augex</v>
          </cell>
          <cell r="D31" t="str">
            <v>Capacity</v>
          </cell>
          <cell r="E31" t="str">
            <v>Growth</v>
          </cell>
          <cell r="F31" t="str">
            <v>Major Project - Committed Project</v>
          </cell>
          <cell r="G31">
            <v>4092437</v>
          </cell>
          <cell r="H31">
            <v>2668314</v>
          </cell>
          <cell r="I31">
            <v>2448393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260</v>
          </cell>
          <cell r="T31">
            <v>3900</v>
          </cell>
          <cell r="U31" t="str">
            <v>Subtransmission Major Project</v>
          </cell>
          <cell r="V31" t="str">
            <v>Major Projects</v>
          </cell>
          <cell r="W31">
            <v>0</v>
          </cell>
          <cell r="X31">
            <v>31</v>
          </cell>
        </row>
        <row r="32">
          <cell r="A32" t="str">
            <v>ESS_32N</v>
          </cell>
          <cell r="B32" t="str">
            <v>Overhead Substation Refurbishment Program - all allocations</v>
          </cell>
          <cell r="C32" t="str">
            <v>Repex</v>
          </cell>
          <cell r="D32" t="str">
            <v>Renewal</v>
          </cell>
          <cell r="E32" t="str">
            <v>Asset Renewal or Replacement</v>
          </cell>
          <cell r="F32" t="str">
            <v>Program - Network all allocations</v>
          </cell>
          <cell r="G32">
            <v>7158371</v>
          </cell>
          <cell r="H32">
            <v>7340251</v>
          </cell>
          <cell r="I32">
            <v>7600000</v>
          </cell>
          <cell r="J32">
            <v>7600000</v>
          </cell>
          <cell r="K32">
            <v>7300000</v>
          </cell>
          <cell r="L32">
            <v>7300000</v>
          </cell>
          <cell r="M32">
            <v>7300000</v>
          </cell>
          <cell r="N32">
            <v>7300000</v>
          </cell>
          <cell r="O32">
            <v>7300000</v>
          </cell>
          <cell r="P32">
            <v>7300000</v>
          </cell>
          <cell r="Q32">
            <v>7300000</v>
          </cell>
          <cell r="R32">
            <v>7300000</v>
          </cell>
          <cell r="S32">
            <v>310</v>
          </cell>
          <cell r="T32">
            <v>4650</v>
          </cell>
          <cell r="U32" t="str">
            <v xml:space="preserve">Distribution Substation Program </v>
          </cell>
          <cell r="V32" t="str">
            <v>Distribution - Reactive</v>
          </cell>
          <cell r="W32" t="str">
            <v>David Mason</v>
          </cell>
          <cell r="X32">
            <v>32</v>
          </cell>
        </row>
        <row r="33">
          <cell r="A33" t="str">
            <v>ESS_33</v>
          </cell>
          <cell r="B33" t="str">
            <v>LV Protection Installation program forecast Far West</v>
          </cell>
          <cell r="C33" t="str">
            <v>Repex</v>
          </cell>
          <cell r="D33" t="str">
            <v>Renewal</v>
          </cell>
          <cell r="E33" t="str">
            <v>Asset Renewal or Replacement</v>
          </cell>
          <cell r="F33" t="str">
            <v>Program</v>
          </cell>
          <cell r="G33">
            <v>438735</v>
          </cell>
          <cell r="H33">
            <v>420056</v>
          </cell>
          <cell r="I33">
            <v>201890</v>
          </cell>
          <cell r="J33">
            <v>246000</v>
          </cell>
          <cell r="K33">
            <v>252150</v>
          </cell>
          <cell r="L33">
            <v>252150</v>
          </cell>
          <cell r="M33">
            <v>252150</v>
          </cell>
          <cell r="N33">
            <v>252150</v>
          </cell>
          <cell r="O33">
            <v>252150</v>
          </cell>
          <cell r="P33">
            <v>252150</v>
          </cell>
          <cell r="Q33">
            <v>252150</v>
          </cell>
          <cell r="R33">
            <v>252150</v>
          </cell>
          <cell r="S33">
            <v>210</v>
          </cell>
          <cell r="T33">
            <v>3150</v>
          </cell>
          <cell r="U33" t="str">
            <v xml:space="preserve">Distribution Substation Program </v>
          </cell>
          <cell r="V33" t="str">
            <v>Distribution - Planned</v>
          </cell>
          <cell r="W33" t="str">
            <v>Stephen Ashton</v>
          </cell>
          <cell r="X33">
            <v>33</v>
          </cell>
        </row>
        <row r="34">
          <cell r="A34" t="str">
            <v>ESS_35</v>
          </cell>
          <cell r="B34" t="str">
            <v>Substation Augmentation - PQ</v>
          </cell>
          <cell r="C34" t="str">
            <v>Augex</v>
          </cell>
          <cell r="D34" t="str">
            <v>Capacity</v>
          </cell>
          <cell r="E34" t="str">
            <v>Growth</v>
          </cell>
          <cell r="F34" t="str">
            <v>Program - reactive</v>
          </cell>
          <cell r="G34">
            <v>1797507</v>
          </cell>
          <cell r="H34">
            <v>1908845</v>
          </cell>
          <cell r="I34">
            <v>2000000</v>
          </cell>
          <cell r="J34">
            <v>1692308.5625098981</v>
          </cell>
          <cell r="K34">
            <v>1519691</v>
          </cell>
          <cell r="L34">
            <v>1519691</v>
          </cell>
          <cell r="M34">
            <v>1519691</v>
          </cell>
          <cell r="N34">
            <v>1519691</v>
          </cell>
          <cell r="O34">
            <v>1519691</v>
          </cell>
          <cell r="P34">
            <v>1519691</v>
          </cell>
          <cell r="Q34">
            <v>1519691</v>
          </cell>
          <cell r="R34">
            <v>1519691</v>
          </cell>
          <cell r="S34">
            <v>290</v>
          </cell>
          <cell r="T34">
            <v>4350</v>
          </cell>
          <cell r="U34" t="str">
            <v>Power Quality Program</v>
          </cell>
          <cell r="V34" t="str">
            <v>Distribution - Power Quality</v>
          </cell>
          <cell r="W34" t="str">
            <v>Chandana Herath</v>
          </cell>
          <cell r="X34">
            <v>35</v>
          </cell>
        </row>
        <row r="35">
          <cell r="A35" t="str">
            <v>ESS_36</v>
          </cell>
          <cell r="B35" t="str">
            <v>Distribution Network Monitoring</v>
          </cell>
          <cell r="C35" t="str">
            <v>Augex</v>
          </cell>
          <cell r="D35" t="str">
            <v>Capacity</v>
          </cell>
          <cell r="E35" t="str">
            <v>Growth</v>
          </cell>
          <cell r="F35" t="str">
            <v>Program</v>
          </cell>
          <cell r="G35">
            <v>0</v>
          </cell>
          <cell r="H35">
            <v>0</v>
          </cell>
          <cell r="I35">
            <v>49999.999999999985</v>
          </cell>
          <cell r="J35">
            <v>40000.000000000015</v>
          </cell>
          <cell r="K35">
            <v>512500</v>
          </cell>
          <cell r="L35">
            <v>512500</v>
          </cell>
          <cell r="M35">
            <v>512500</v>
          </cell>
          <cell r="N35">
            <v>512500</v>
          </cell>
          <cell r="O35">
            <v>512500</v>
          </cell>
          <cell r="P35">
            <v>512500</v>
          </cell>
          <cell r="Q35">
            <v>512500</v>
          </cell>
          <cell r="R35">
            <v>512500</v>
          </cell>
          <cell r="S35">
            <v>220</v>
          </cell>
          <cell r="T35">
            <v>3300</v>
          </cell>
          <cell r="U35" t="str">
            <v>Network Technology Program</v>
          </cell>
          <cell r="V35" t="str">
            <v>Distribution - Planned</v>
          </cell>
          <cell r="W35" t="str">
            <v>Vince Kelly</v>
          </cell>
          <cell r="X35">
            <v>36</v>
          </cell>
        </row>
        <row r="36">
          <cell r="A36" t="str">
            <v>ESS_38</v>
          </cell>
          <cell r="B36" t="str">
            <v>2 pole Substation Safety Program</v>
          </cell>
          <cell r="C36" t="str">
            <v>Repex</v>
          </cell>
          <cell r="D36" t="str">
            <v>Compliance</v>
          </cell>
          <cell r="E36" t="str">
            <v>Asset Renewal or Replacement</v>
          </cell>
          <cell r="F36" t="str">
            <v>Program</v>
          </cell>
          <cell r="G36">
            <v>913383</v>
          </cell>
          <cell r="H36">
            <v>622971</v>
          </cell>
          <cell r="I36">
            <v>655306</v>
          </cell>
          <cell r="J36">
            <v>650000</v>
          </cell>
          <cell r="K36">
            <v>650000</v>
          </cell>
          <cell r="L36">
            <v>650000</v>
          </cell>
          <cell r="M36">
            <v>650000</v>
          </cell>
          <cell r="N36">
            <v>650000</v>
          </cell>
          <cell r="O36">
            <v>650000</v>
          </cell>
          <cell r="P36">
            <v>650000</v>
          </cell>
          <cell r="Q36">
            <v>650000</v>
          </cell>
          <cell r="R36">
            <v>650000</v>
          </cell>
          <cell r="S36">
            <v>300</v>
          </cell>
          <cell r="T36">
            <v>4500</v>
          </cell>
          <cell r="U36" t="str">
            <v xml:space="preserve">Distribution Substation Program </v>
          </cell>
          <cell r="V36" t="str">
            <v>Distribution - Planned</v>
          </cell>
          <cell r="W36" t="str">
            <v>David Mason</v>
          </cell>
          <cell r="X36">
            <v>38</v>
          </cell>
        </row>
        <row r="37">
          <cell r="A37" t="str">
            <v>ESS_40D</v>
          </cell>
          <cell r="B37" t="str">
            <v>Failed UG cable replacement - defined projects</v>
          </cell>
          <cell r="C37" t="str">
            <v>Repex</v>
          </cell>
          <cell r="D37" t="str">
            <v>Renewal</v>
          </cell>
          <cell r="E37" t="str">
            <v>Asset Renewal or Replacement</v>
          </cell>
          <cell r="F37" t="str">
            <v>Program - Defined projects</v>
          </cell>
          <cell r="G37">
            <v>1505027</v>
          </cell>
          <cell r="H37">
            <v>761579</v>
          </cell>
          <cell r="I37">
            <v>900000</v>
          </cell>
          <cell r="J37">
            <v>1010000</v>
          </cell>
          <cell r="K37">
            <v>1061131</v>
          </cell>
          <cell r="L37">
            <v>1061131</v>
          </cell>
          <cell r="M37">
            <v>1061131</v>
          </cell>
          <cell r="N37">
            <v>1061131</v>
          </cell>
          <cell r="O37">
            <v>1061131</v>
          </cell>
          <cell r="P37">
            <v>1061131</v>
          </cell>
          <cell r="Q37">
            <v>1061131</v>
          </cell>
          <cell r="R37">
            <v>1061131</v>
          </cell>
          <cell r="S37">
            <v>290</v>
          </cell>
          <cell r="T37">
            <v>4350</v>
          </cell>
          <cell r="U37" t="str">
            <v>Underground Cables Program</v>
          </cell>
          <cell r="V37" t="str">
            <v>Distribution - Planned</v>
          </cell>
          <cell r="W37" t="str">
            <v>Graeme Barnewall</v>
          </cell>
          <cell r="X37">
            <v>40</v>
          </cell>
        </row>
        <row r="38">
          <cell r="A38" t="str">
            <v>ESS_72</v>
          </cell>
          <cell r="B38" t="str">
            <v>Zone Substation Power Transformer Unplanned Failure Replacement</v>
          </cell>
          <cell r="C38" t="str">
            <v>Repex</v>
          </cell>
          <cell r="D38" t="str">
            <v>Renewal</v>
          </cell>
          <cell r="E38" t="str">
            <v>Asset Renewal or Replacement</v>
          </cell>
          <cell r="F38" t="str">
            <v>Program</v>
          </cell>
          <cell r="G38">
            <v>829539</v>
          </cell>
          <cell r="H38">
            <v>954175</v>
          </cell>
          <cell r="I38">
            <v>115795</v>
          </cell>
          <cell r="J38">
            <v>1000000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240</v>
          </cell>
          <cell r="T38">
            <v>3600</v>
          </cell>
          <cell r="U38" t="str">
            <v>Zone Substation Plant Program</v>
          </cell>
          <cell r="V38" t="str">
            <v>Primary Systems - ZS</v>
          </cell>
          <cell r="W38" t="str">
            <v>James Firman</v>
          </cell>
          <cell r="X38">
            <v>41</v>
          </cell>
        </row>
        <row r="39">
          <cell r="A39" t="str">
            <v>ESS_4009</v>
          </cell>
          <cell r="B39" t="str">
            <v>Subtransmission cables - polymer termination replacement</v>
          </cell>
          <cell r="C39" t="str">
            <v>Repex</v>
          </cell>
          <cell r="D39" t="str">
            <v>Renewal</v>
          </cell>
          <cell r="E39" t="str">
            <v>Asset Renewal or Replacement</v>
          </cell>
          <cell r="F39" t="str">
            <v>Program</v>
          </cell>
          <cell r="G39">
            <v>0</v>
          </cell>
          <cell r="H39">
            <v>377310.74</v>
          </cell>
          <cell r="I39">
            <v>410000</v>
          </cell>
          <cell r="J39">
            <v>830000</v>
          </cell>
          <cell r="K39">
            <v>850750</v>
          </cell>
          <cell r="L39">
            <v>850750</v>
          </cell>
          <cell r="M39">
            <v>850750</v>
          </cell>
          <cell r="N39">
            <v>850750</v>
          </cell>
          <cell r="O39">
            <v>850750</v>
          </cell>
          <cell r="P39">
            <v>850750</v>
          </cell>
          <cell r="Q39">
            <v>850750</v>
          </cell>
          <cell r="R39">
            <v>850750</v>
          </cell>
          <cell r="S39">
            <v>220</v>
          </cell>
          <cell r="T39">
            <v>3300</v>
          </cell>
          <cell r="U39" t="str">
            <v>Underground Cables Program</v>
          </cell>
          <cell r="V39" t="str">
            <v>Major Projects</v>
          </cell>
          <cell r="W39" t="str">
            <v>Wayne Gatley</v>
          </cell>
          <cell r="X39">
            <v>42</v>
          </cell>
        </row>
        <row r="40">
          <cell r="A40" t="str">
            <v>ESS_4016</v>
          </cell>
          <cell r="B40" t="str">
            <v>Morrow St - construct 66kV busbar</v>
          </cell>
          <cell r="C40" t="str">
            <v>Augex</v>
          </cell>
          <cell r="D40" t="str">
            <v>Capacity</v>
          </cell>
          <cell r="E40" t="str">
            <v>Growth</v>
          </cell>
          <cell r="F40" t="str">
            <v>Major Project - Committed Project</v>
          </cell>
          <cell r="G40">
            <v>0</v>
          </cell>
          <cell r="H40">
            <v>0</v>
          </cell>
          <cell r="I40">
            <v>100000</v>
          </cell>
          <cell r="J40">
            <v>3414531.2499999995</v>
          </cell>
          <cell r="K40">
            <v>799996.19276053412</v>
          </cell>
          <cell r="L40">
            <v>799996</v>
          </cell>
          <cell r="M40">
            <v>799996</v>
          </cell>
          <cell r="N40">
            <v>799996</v>
          </cell>
          <cell r="O40">
            <v>799996</v>
          </cell>
          <cell r="P40">
            <v>799996</v>
          </cell>
          <cell r="Q40">
            <v>799996</v>
          </cell>
          <cell r="R40">
            <v>799996</v>
          </cell>
          <cell r="S40">
            <v>270</v>
          </cell>
          <cell r="T40">
            <v>4050</v>
          </cell>
          <cell r="U40" t="str">
            <v>Subtransmission Major Project</v>
          </cell>
          <cell r="V40" t="str">
            <v>Major Projects</v>
          </cell>
          <cell r="W40">
            <v>0</v>
          </cell>
          <cell r="X40">
            <v>43</v>
          </cell>
        </row>
        <row r="41">
          <cell r="A41" t="str">
            <v>ESS_45D</v>
          </cell>
          <cell r="B41" t="str">
            <v>Pole Top Refurbishment Subtransmission - defined projects</v>
          </cell>
          <cell r="C41" t="str">
            <v>Repex</v>
          </cell>
          <cell r="D41" t="str">
            <v>Renewal</v>
          </cell>
          <cell r="E41" t="str">
            <v>Asset Renewal or Replacement</v>
          </cell>
          <cell r="F41" t="str">
            <v>Program - Defined projects</v>
          </cell>
          <cell r="G41">
            <v>1736306</v>
          </cell>
          <cell r="H41">
            <v>3460403</v>
          </cell>
          <cell r="I41">
            <v>2500000</v>
          </cell>
          <cell r="J41">
            <v>2225895</v>
          </cell>
          <cell r="K41">
            <v>2100000</v>
          </cell>
          <cell r="L41">
            <v>2100000</v>
          </cell>
          <cell r="M41">
            <v>2100000</v>
          </cell>
          <cell r="N41">
            <v>2100000</v>
          </cell>
          <cell r="O41">
            <v>2100000</v>
          </cell>
          <cell r="P41">
            <v>2100000</v>
          </cell>
          <cell r="Q41">
            <v>2100000</v>
          </cell>
          <cell r="R41">
            <v>2100000</v>
          </cell>
          <cell r="S41">
            <v>290</v>
          </cell>
          <cell r="T41">
            <v>4350</v>
          </cell>
          <cell r="U41" t="str">
            <v>Poletop Equipment Program</v>
          </cell>
          <cell r="V41" t="str">
            <v>Major Projects</v>
          </cell>
          <cell r="W41" t="str">
            <v>Paul Hamill/ James Baker</v>
          </cell>
          <cell r="X41">
            <v>45</v>
          </cell>
        </row>
        <row r="42">
          <cell r="A42" t="str">
            <v>ESS_45N</v>
          </cell>
          <cell r="B42" t="str">
            <v>Pole Top Refurbishment Subtransmission - allocations portion</v>
          </cell>
          <cell r="C42" t="str">
            <v>Repex</v>
          </cell>
          <cell r="D42" t="str">
            <v>Renewal</v>
          </cell>
          <cell r="E42" t="str">
            <v>Asset Renewal or Replacement</v>
          </cell>
          <cell r="F42" t="str">
            <v>Program - Network allocations</v>
          </cell>
          <cell r="G42">
            <v>0</v>
          </cell>
          <cell r="H42">
            <v>885222</v>
          </cell>
          <cell r="I42">
            <v>1010000</v>
          </cell>
          <cell r="J42">
            <v>1000000</v>
          </cell>
          <cell r="K42">
            <v>1400000</v>
          </cell>
          <cell r="L42">
            <v>1400000</v>
          </cell>
          <cell r="M42">
            <v>1400000</v>
          </cell>
          <cell r="N42">
            <v>1400000</v>
          </cell>
          <cell r="O42">
            <v>1400000</v>
          </cell>
          <cell r="P42">
            <v>1400000</v>
          </cell>
          <cell r="Q42">
            <v>1400000</v>
          </cell>
          <cell r="R42">
            <v>1400000</v>
          </cell>
          <cell r="S42">
            <v>290</v>
          </cell>
          <cell r="T42">
            <v>4350</v>
          </cell>
          <cell r="U42" t="str">
            <v>Poletop Equipment Program</v>
          </cell>
          <cell r="V42" t="str">
            <v>Distribution - Reactive</v>
          </cell>
          <cell r="W42" t="str">
            <v>Paul Hamill</v>
          </cell>
          <cell r="X42">
            <v>45</v>
          </cell>
        </row>
        <row r="43">
          <cell r="A43" t="str">
            <v>ESS_46D</v>
          </cell>
          <cell r="B43" t="str">
            <v>Pole Replacement Subtransmission - defined project</v>
          </cell>
          <cell r="C43" t="str">
            <v>Repex</v>
          </cell>
          <cell r="D43" t="str">
            <v>Renewal</v>
          </cell>
          <cell r="E43" t="str">
            <v>Asset Renewal or Replacement</v>
          </cell>
          <cell r="F43" t="str">
            <v>Program - Defined projects</v>
          </cell>
          <cell r="G43">
            <v>5562017</v>
          </cell>
          <cell r="H43">
            <v>831281</v>
          </cell>
          <cell r="I43">
            <v>500000</v>
          </cell>
          <cell r="J43">
            <v>512499.99999999994</v>
          </cell>
          <cell r="K43">
            <v>525313</v>
          </cell>
          <cell r="L43">
            <v>525313</v>
          </cell>
          <cell r="M43">
            <v>525313</v>
          </cell>
          <cell r="N43">
            <v>525313</v>
          </cell>
          <cell r="O43">
            <v>525313</v>
          </cell>
          <cell r="P43">
            <v>525313</v>
          </cell>
          <cell r="Q43">
            <v>525313</v>
          </cell>
          <cell r="R43">
            <v>525313</v>
          </cell>
          <cell r="S43">
            <v>390</v>
          </cell>
          <cell r="T43">
            <v>5850</v>
          </cell>
          <cell r="U43" t="str">
            <v>Pole Program</v>
          </cell>
          <cell r="V43" t="str">
            <v>Major Projects</v>
          </cell>
          <cell r="W43" t="str">
            <v>Paul Hamill</v>
          </cell>
          <cell r="X43">
            <v>46</v>
          </cell>
        </row>
        <row r="44">
          <cell r="A44" t="str">
            <v>ESS_15N</v>
          </cell>
          <cell r="B44" t="str">
            <v xml:space="preserve">Pole Staking/Reinforcement - all allocations </v>
          </cell>
          <cell r="C44" t="str">
            <v>Repex</v>
          </cell>
          <cell r="D44" t="str">
            <v>Renewal</v>
          </cell>
          <cell r="E44" t="str">
            <v>Asset Renewal or Replacement</v>
          </cell>
          <cell r="F44" t="str">
            <v>Program - Network all allocations</v>
          </cell>
          <cell r="G44">
            <v>0</v>
          </cell>
          <cell r="H44">
            <v>2115300</v>
          </cell>
          <cell r="I44">
            <v>3790000</v>
          </cell>
          <cell r="J44">
            <v>2449237.5</v>
          </cell>
          <cell r="K44">
            <v>3500000</v>
          </cell>
          <cell r="L44">
            <v>3500000</v>
          </cell>
          <cell r="M44">
            <v>3500000</v>
          </cell>
          <cell r="N44">
            <v>3500000</v>
          </cell>
          <cell r="O44">
            <v>3500000</v>
          </cell>
          <cell r="P44">
            <v>3500000</v>
          </cell>
          <cell r="Q44">
            <v>3500000</v>
          </cell>
          <cell r="R44">
            <v>3500000</v>
          </cell>
          <cell r="S44">
            <v>390</v>
          </cell>
          <cell r="T44">
            <v>5850</v>
          </cell>
          <cell r="U44" t="str">
            <v>Pole Program</v>
          </cell>
          <cell r="V44" t="str">
            <v>Distribution - Reactive</v>
          </cell>
          <cell r="W44" t="str">
            <v>Adam Hawke</v>
          </cell>
          <cell r="X44">
            <v>46</v>
          </cell>
        </row>
        <row r="45">
          <cell r="A45" t="str">
            <v>ESS_48</v>
          </cell>
          <cell r="B45" t="str">
            <v>RF Infrastructure Refurbishment</v>
          </cell>
          <cell r="C45" t="str">
            <v>Repex</v>
          </cell>
          <cell r="D45" t="str">
            <v>Renewal</v>
          </cell>
          <cell r="E45" t="str">
            <v>Asset Renewal or Replacement</v>
          </cell>
          <cell r="F45" t="str">
            <v>Program</v>
          </cell>
          <cell r="G45">
            <v>155463</v>
          </cell>
          <cell r="H45">
            <v>555601</v>
          </cell>
          <cell r="I45">
            <v>1557000</v>
          </cell>
          <cell r="J45">
            <v>500000</v>
          </cell>
          <cell r="K45">
            <v>900000</v>
          </cell>
          <cell r="L45">
            <v>900000</v>
          </cell>
          <cell r="M45">
            <v>900000</v>
          </cell>
          <cell r="N45">
            <v>900000</v>
          </cell>
          <cell r="O45">
            <v>900000</v>
          </cell>
          <cell r="P45">
            <v>900000</v>
          </cell>
          <cell r="Q45">
            <v>900000</v>
          </cell>
          <cell r="R45">
            <v>900000</v>
          </cell>
          <cell r="S45">
            <v>170</v>
          </cell>
          <cell r="T45">
            <v>2550</v>
          </cell>
          <cell r="U45" t="str">
            <v>Telecommunications program</v>
          </cell>
          <cell r="V45" t="str">
            <v>Secondary Systems</v>
          </cell>
          <cell r="W45" t="str">
            <v>Joe Le Nevez</v>
          </cell>
          <cell r="X45">
            <v>48</v>
          </cell>
        </row>
        <row r="46">
          <cell r="A46" t="str">
            <v>ESS_49</v>
          </cell>
          <cell r="B46" t="str">
            <v>RF Linking replacement</v>
          </cell>
          <cell r="C46" t="str">
            <v>Repex</v>
          </cell>
          <cell r="D46" t="str">
            <v>Renewal</v>
          </cell>
          <cell r="E46" t="str">
            <v>Asset Renewal or Replacement</v>
          </cell>
          <cell r="F46" t="str">
            <v>Program</v>
          </cell>
          <cell r="G46">
            <v>1123189</v>
          </cell>
          <cell r="H46">
            <v>734107</v>
          </cell>
          <cell r="I46">
            <v>600000</v>
          </cell>
          <cell r="J46">
            <v>600000</v>
          </cell>
          <cell r="K46">
            <v>950000</v>
          </cell>
          <cell r="L46">
            <v>950000</v>
          </cell>
          <cell r="M46">
            <v>950000</v>
          </cell>
          <cell r="N46">
            <v>950000</v>
          </cell>
          <cell r="O46">
            <v>950000</v>
          </cell>
          <cell r="P46">
            <v>950000</v>
          </cell>
          <cell r="Q46">
            <v>950000</v>
          </cell>
          <cell r="R46">
            <v>950000</v>
          </cell>
          <cell r="S46">
            <v>170</v>
          </cell>
          <cell r="T46">
            <v>2550</v>
          </cell>
          <cell r="U46" t="str">
            <v>Telecommunications program</v>
          </cell>
          <cell r="V46" t="str">
            <v>Secondary Systems</v>
          </cell>
          <cell r="W46" t="str">
            <v>Joe Le Nevez</v>
          </cell>
          <cell r="X46">
            <v>49</v>
          </cell>
        </row>
        <row r="47">
          <cell r="A47" t="str">
            <v>ESS_50</v>
          </cell>
          <cell r="B47" t="str">
            <v>Telecomms into Brownfields zone subs</v>
          </cell>
          <cell r="C47" t="str">
            <v>Augex</v>
          </cell>
          <cell r="D47" t="str">
            <v>Capacity</v>
          </cell>
          <cell r="E47" t="str">
            <v>Growth</v>
          </cell>
          <cell r="F47" t="str">
            <v>Program</v>
          </cell>
          <cell r="G47">
            <v>95196</v>
          </cell>
          <cell r="H47">
            <v>484051</v>
          </cell>
          <cell r="I47">
            <v>150000</v>
          </cell>
          <cell r="J47">
            <v>100000</v>
          </cell>
          <cell r="K47">
            <v>205000</v>
          </cell>
          <cell r="L47">
            <v>205000</v>
          </cell>
          <cell r="M47">
            <v>205000</v>
          </cell>
          <cell r="N47">
            <v>205000</v>
          </cell>
          <cell r="O47">
            <v>205000</v>
          </cell>
          <cell r="P47">
            <v>205000</v>
          </cell>
          <cell r="Q47">
            <v>205000</v>
          </cell>
          <cell r="R47">
            <v>205000</v>
          </cell>
          <cell r="S47">
            <v>230</v>
          </cell>
          <cell r="T47">
            <v>3450</v>
          </cell>
          <cell r="U47" t="str">
            <v>Telecommunications program</v>
          </cell>
          <cell r="V47" t="str">
            <v>Secondary Systems</v>
          </cell>
          <cell r="W47" t="str">
            <v>Joe Le Nevez</v>
          </cell>
          <cell r="X47">
            <v>50</v>
          </cell>
        </row>
        <row r="48">
          <cell r="A48" t="str">
            <v>ESS_53</v>
          </cell>
          <cell r="B48" t="str">
            <v>New  FI Plant - Growth</v>
          </cell>
          <cell r="C48" t="str">
            <v>Augex</v>
          </cell>
          <cell r="D48" t="str">
            <v>Capacity</v>
          </cell>
          <cell r="E48" t="str">
            <v>Growth</v>
          </cell>
          <cell r="F48" t="str">
            <v>Program</v>
          </cell>
          <cell r="G48">
            <v>700085</v>
          </cell>
          <cell r="H48">
            <v>278053</v>
          </cell>
          <cell r="I48">
            <v>120000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230</v>
          </cell>
          <cell r="T48">
            <v>3450</v>
          </cell>
          <cell r="U48" t="str">
            <v>Load Control Program</v>
          </cell>
          <cell r="V48" t="str">
            <v>Secondary Systems</v>
          </cell>
          <cell r="W48" t="str">
            <v>Leon Jensen</v>
          </cell>
          <cell r="X48">
            <v>53</v>
          </cell>
        </row>
        <row r="49">
          <cell r="A49" t="str">
            <v>ESS_54</v>
          </cell>
          <cell r="B49" t="str">
            <v xml:space="preserve">Controllable load - DM </v>
          </cell>
          <cell r="C49" t="str">
            <v>Augex</v>
          </cell>
          <cell r="D49" t="str">
            <v>Capacity</v>
          </cell>
          <cell r="E49" t="str">
            <v>Growth</v>
          </cell>
          <cell r="F49" t="str">
            <v>Program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230</v>
          </cell>
          <cell r="T49">
            <v>3450</v>
          </cell>
          <cell r="U49" t="str">
            <v>Distribution Growth Program</v>
          </cell>
          <cell r="V49" t="str">
            <v>Distribution - Planned</v>
          </cell>
          <cell r="W49" t="str">
            <v>Ian Askell</v>
          </cell>
          <cell r="X49">
            <v>54</v>
          </cell>
        </row>
        <row r="50">
          <cell r="A50" t="str">
            <v>ESS_86</v>
          </cell>
          <cell r="B50" t="str">
            <v xml:space="preserve">Zone Substation Environmental Compliance </v>
          </cell>
          <cell r="C50" t="str">
            <v>Repex</v>
          </cell>
          <cell r="D50" t="str">
            <v>Compliance</v>
          </cell>
          <cell r="E50" t="str">
            <v xml:space="preserve">Environmental, Safety, Statutory Obligations </v>
          </cell>
          <cell r="F50" t="str">
            <v>Program</v>
          </cell>
          <cell r="G50">
            <v>340070</v>
          </cell>
          <cell r="H50">
            <v>332326</v>
          </cell>
          <cell r="I50">
            <v>335051</v>
          </cell>
          <cell r="J50">
            <v>117833</v>
          </cell>
          <cell r="K50">
            <v>387142</v>
          </cell>
          <cell r="L50">
            <v>387142</v>
          </cell>
          <cell r="M50">
            <v>387142</v>
          </cell>
          <cell r="N50">
            <v>387142</v>
          </cell>
          <cell r="O50">
            <v>387142</v>
          </cell>
          <cell r="P50">
            <v>387142</v>
          </cell>
          <cell r="Q50">
            <v>387142</v>
          </cell>
          <cell r="R50">
            <v>387142</v>
          </cell>
          <cell r="S50">
            <v>230</v>
          </cell>
          <cell r="T50">
            <v>3450</v>
          </cell>
          <cell r="U50" t="str">
            <v>Zone Substation Infrastructure Program</v>
          </cell>
          <cell r="V50" t="str">
            <v>Primary Systems - ZS</v>
          </cell>
          <cell r="W50" t="str">
            <v>Danielle Fisher</v>
          </cell>
          <cell r="X50">
            <v>55</v>
          </cell>
        </row>
        <row r="51">
          <cell r="A51" t="str">
            <v>ESS_56</v>
          </cell>
          <cell r="B51" t="str">
            <v>Load Control Relay replacement</v>
          </cell>
          <cell r="C51" t="str">
            <v>Repex</v>
          </cell>
          <cell r="D51" t="str">
            <v>Renewal</v>
          </cell>
          <cell r="E51" t="str">
            <v>Asset Renewal or Replacement</v>
          </cell>
          <cell r="F51" t="str">
            <v>Program</v>
          </cell>
          <cell r="G51">
            <v>2047922</v>
          </cell>
          <cell r="H51">
            <v>2089081</v>
          </cell>
          <cell r="I51">
            <v>1718668.75</v>
          </cell>
          <cell r="J51">
            <v>1395635.4687499998</v>
          </cell>
          <cell r="K51">
            <v>1805676</v>
          </cell>
          <cell r="L51">
            <v>1805676</v>
          </cell>
          <cell r="M51">
            <v>1805676</v>
          </cell>
          <cell r="N51">
            <v>1805676</v>
          </cell>
          <cell r="O51">
            <v>1805676</v>
          </cell>
          <cell r="P51">
            <v>1805676</v>
          </cell>
          <cell r="Q51">
            <v>1805676</v>
          </cell>
          <cell r="R51">
            <v>1805676</v>
          </cell>
          <cell r="S51">
            <v>230</v>
          </cell>
          <cell r="T51">
            <v>3450</v>
          </cell>
          <cell r="U51" t="str">
            <v>Load Control Program</v>
          </cell>
          <cell r="V51" t="str">
            <v>Outsourced Programs</v>
          </cell>
          <cell r="W51" t="str">
            <v>Glen Bloyd</v>
          </cell>
          <cell r="X51">
            <v>56</v>
          </cell>
        </row>
        <row r="52">
          <cell r="A52" t="str">
            <v>ESS_2028</v>
          </cell>
          <cell r="B52" t="str">
            <v xml:space="preserve">Pole top refurbishment of Taree to Forster 66kV feeders </v>
          </cell>
          <cell r="C52" t="str">
            <v>Repex</v>
          </cell>
          <cell r="D52" t="str">
            <v>Renewal</v>
          </cell>
          <cell r="E52" t="str">
            <v>Asset Renewal or Replacement</v>
          </cell>
          <cell r="F52" t="str">
            <v>Major Project - Committed Project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230</v>
          </cell>
          <cell r="T52">
            <v>3450</v>
          </cell>
          <cell r="U52" t="str">
            <v>Subtransmission Major Project</v>
          </cell>
          <cell r="V52" t="str">
            <v>Major Projects</v>
          </cell>
          <cell r="W52">
            <v>0</v>
          </cell>
          <cell r="X52">
            <v>57</v>
          </cell>
        </row>
        <row r="53">
          <cell r="A53" t="str">
            <v>ESS_58</v>
          </cell>
          <cell r="B53" t="str">
            <v>Mobile FI Plant Studies</v>
          </cell>
          <cell r="C53" t="str">
            <v>Repex</v>
          </cell>
          <cell r="D53" t="str">
            <v>Renewal</v>
          </cell>
          <cell r="E53" t="str">
            <v>Asset Renewal or Replacement</v>
          </cell>
          <cell r="F53" t="str">
            <v>Program</v>
          </cell>
          <cell r="G53">
            <v>39390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30</v>
          </cell>
          <cell r="T53">
            <v>450</v>
          </cell>
          <cell r="U53" t="str">
            <v>Load Control Program</v>
          </cell>
          <cell r="V53" t="str">
            <v>Secondary Systems</v>
          </cell>
          <cell r="W53" t="str">
            <v>Abandoned Program</v>
          </cell>
          <cell r="X53">
            <v>58</v>
          </cell>
        </row>
        <row r="54">
          <cell r="A54" t="str">
            <v>ESS_68</v>
          </cell>
          <cell r="B54" t="str">
            <v xml:space="preserve">Broken Hill Safety &amp; Legal </v>
          </cell>
          <cell r="C54" t="str">
            <v>Repex</v>
          </cell>
          <cell r="D54" t="str">
            <v>Compliance</v>
          </cell>
          <cell r="E54" t="str">
            <v xml:space="preserve">Environmental, Safety, Statutory Obligations </v>
          </cell>
          <cell r="F54" t="str">
            <v>Program</v>
          </cell>
          <cell r="G54">
            <v>85978</v>
          </cell>
          <cell r="H54">
            <v>0</v>
          </cell>
          <cell r="I54">
            <v>191536.03061131248</v>
          </cell>
          <cell r="J54">
            <v>0</v>
          </cell>
          <cell r="K54">
            <v>170000</v>
          </cell>
          <cell r="L54">
            <v>170000</v>
          </cell>
          <cell r="M54">
            <v>170000</v>
          </cell>
          <cell r="N54">
            <v>170000</v>
          </cell>
          <cell r="O54">
            <v>170000</v>
          </cell>
          <cell r="P54">
            <v>170000</v>
          </cell>
          <cell r="Q54">
            <v>170000</v>
          </cell>
          <cell r="R54">
            <v>170000</v>
          </cell>
          <cell r="S54">
            <v>230</v>
          </cell>
          <cell r="T54">
            <v>3450</v>
          </cell>
          <cell r="U54" t="str">
            <v>Broken Hill Generation Program</v>
          </cell>
          <cell r="V54" t="str">
            <v>Secondary Systems</v>
          </cell>
          <cell r="W54" t="str">
            <v>Mathew Jamieson</v>
          </cell>
          <cell r="X54">
            <v>59</v>
          </cell>
        </row>
        <row r="55">
          <cell r="A55" t="str">
            <v>ESS_59</v>
          </cell>
          <cell r="B55" t="str">
            <v xml:space="preserve">Synchronisation of multiple FI plant </v>
          </cell>
          <cell r="C55" t="str">
            <v>Repex</v>
          </cell>
          <cell r="D55" t="str">
            <v>Renewal</v>
          </cell>
          <cell r="E55" t="str">
            <v>Asset Renewal or Replacement</v>
          </cell>
          <cell r="F55" t="str">
            <v>Program</v>
          </cell>
          <cell r="G55">
            <v>75513</v>
          </cell>
          <cell r="H55">
            <v>41692</v>
          </cell>
          <cell r="I55">
            <v>0</v>
          </cell>
          <cell r="J55">
            <v>30749.999999999996</v>
          </cell>
          <cell r="K55">
            <v>103290</v>
          </cell>
          <cell r="L55">
            <v>103290</v>
          </cell>
          <cell r="M55">
            <v>103290</v>
          </cell>
          <cell r="N55">
            <v>103290</v>
          </cell>
          <cell r="O55">
            <v>103290</v>
          </cell>
          <cell r="P55">
            <v>103290</v>
          </cell>
          <cell r="Q55">
            <v>103290</v>
          </cell>
          <cell r="R55">
            <v>103290</v>
          </cell>
          <cell r="S55">
            <v>230</v>
          </cell>
          <cell r="T55">
            <v>3450</v>
          </cell>
          <cell r="U55" t="str">
            <v>Load Control Program</v>
          </cell>
          <cell r="V55" t="str">
            <v>Secondary Systems</v>
          </cell>
          <cell r="W55" t="str">
            <v>Leon Jensen</v>
          </cell>
          <cell r="X55">
            <v>60</v>
          </cell>
        </row>
        <row r="56">
          <cell r="A56" t="str">
            <v>ESS_55</v>
          </cell>
          <cell r="B56" t="str">
            <v>Replacement FI Plants</v>
          </cell>
          <cell r="C56" t="str">
            <v>Repex</v>
          </cell>
          <cell r="D56" t="str">
            <v>Renewal</v>
          </cell>
          <cell r="E56" t="str">
            <v>Asset Renewal or Replacement</v>
          </cell>
          <cell r="F56" t="str">
            <v>Program</v>
          </cell>
          <cell r="G56">
            <v>476185</v>
          </cell>
          <cell r="H56">
            <v>1045743</v>
          </cell>
          <cell r="I56">
            <v>543591</v>
          </cell>
          <cell r="J56">
            <v>600000</v>
          </cell>
          <cell r="K56">
            <v>803312</v>
          </cell>
          <cell r="L56">
            <v>803312</v>
          </cell>
          <cell r="M56">
            <v>803312</v>
          </cell>
          <cell r="N56">
            <v>803312</v>
          </cell>
          <cell r="O56">
            <v>803312</v>
          </cell>
          <cell r="P56">
            <v>803312</v>
          </cell>
          <cell r="Q56">
            <v>803312</v>
          </cell>
          <cell r="R56">
            <v>803312</v>
          </cell>
          <cell r="S56">
            <v>230</v>
          </cell>
          <cell r="T56">
            <v>3450</v>
          </cell>
          <cell r="U56" t="str">
            <v>Load Control Program</v>
          </cell>
          <cell r="V56" t="str">
            <v>Secondary Systems</v>
          </cell>
          <cell r="W56" t="str">
            <v>Leon Jensen</v>
          </cell>
          <cell r="X56">
            <v>61</v>
          </cell>
        </row>
        <row r="57">
          <cell r="A57" t="str">
            <v>ESS_63</v>
          </cell>
          <cell r="B57" t="str">
            <v>Installation of SCADA facilities into existing ZSS sites</v>
          </cell>
          <cell r="C57" t="str">
            <v>Augex</v>
          </cell>
          <cell r="D57" t="str">
            <v>Capacity</v>
          </cell>
          <cell r="E57" t="str">
            <v>Growth</v>
          </cell>
          <cell r="F57" t="str">
            <v>Program</v>
          </cell>
          <cell r="G57">
            <v>738057</v>
          </cell>
          <cell r="H57">
            <v>864126</v>
          </cell>
          <cell r="I57">
            <v>507692</v>
          </cell>
          <cell r="J57">
            <v>500000</v>
          </cell>
          <cell r="K57">
            <v>620000</v>
          </cell>
          <cell r="L57">
            <v>620000</v>
          </cell>
          <cell r="M57">
            <v>620000</v>
          </cell>
          <cell r="N57">
            <v>620000</v>
          </cell>
          <cell r="O57">
            <v>620000</v>
          </cell>
          <cell r="P57">
            <v>620000</v>
          </cell>
          <cell r="Q57">
            <v>620000</v>
          </cell>
          <cell r="R57">
            <v>620000</v>
          </cell>
          <cell r="S57">
            <v>230</v>
          </cell>
          <cell r="T57">
            <v>3450</v>
          </cell>
          <cell r="U57" t="str">
            <v>SCADA Program</v>
          </cell>
          <cell r="V57" t="str">
            <v>Secondary Systems</v>
          </cell>
          <cell r="W57" t="str">
            <v>Mathew Jamieson</v>
          </cell>
          <cell r="X57">
            <v>62</v>
          </cell>
        </row>
        <row r="58">
          <cell r="A58" t="str">
            <v>ESS_62</v>
          </cell>
          <cell r="B58" t="str">
            <v>Replacement program of existing RTU hardware</v>
          </cell>
          <cell r="C58" t="str">
            <v>Repex</v>
          </cell>
          <cell r="D58" t="str">
            <v>Renewal</v>
          </cell>
          <cell r="E58" t="str">
            <v>Asset Renewal or Replacement</v>
          </cell>
          <cell r="F58" t="str">
            <v>Program</v>
          </cell>
          <cell r="G58">
            <v>664107</v>
          </cell>
          <cell r="H58">
            <v>962006</v>
          </cell>
          <cell r="I58">
            <v>1079277</v>
          </cell>
          <cell r="J58">
            <v>907016.75999999989</v>
          </cell>
          <cell r="K58">
            <v>1180000</v>
          </cell>
          <cell r="L58">
            <v>1180000</v>
          </cell>
          <cell r="M58">
            <v>1180000</v>
          </cell>
          <cell r="N58">
            <v>1180000</v>
          </cell>
          <cell r="O58">
            <v>1180000</v>
          </cell>
          <cell r="P58">
            <v>1180000</v>
          </cell>
          <cell r="Q58">
            <v>1180000</v>
          </cell>
          <cell r="R58">
            <v>1180000</v>
          </cell>
          <cell r="S58">
            <v>230</v>
          </cell>
          <cell r="T58">
            <v>3450</v>
          </cell>
          <cell r="U58" t="str">
            <v>SCADA Program</v>
          </cell>
          <cell r="V58" t="str">
            <v>Secondary Systems</v>
          </cell>
          <cell r="W58" t="str">
            <v>Mathew Jamieson</v>
          </cell>
          <cell r="X58">
            <v>63</v>
          </cell>
        </row>
        <row r="59">
          <cell r="A59" t="str">
            <v>ESS_64</v>
          </cell>
          <cell r="B59" t="str">
            <v>Commissioning of existing and new DSA sites</v>
          </cell>
          <cell r="C59" t="str">
            <v>Augex</v>
          </cell>
          <cell r="D59" t="str">
            <v>Capacity</v>
          </cell>
          <cell r="E59" t="str">
            <v>Growth</v>
          </cell>
          <cell r="F59" t="str">
            <v>Program</v>
          </cell>
          <cell r="G59">
            <v>953168</v>
          </cell>
          <cell r="H59">
            <v>751395</v>
          </cell>
          <cell r="I59">
            <v>803615</v>
          </cell>
          <cell r="J59">
            <v>850000</v>
          </cell>
          <cell r="K59">
            <v>850000</v>
          </cell>
          <cell r="L59">
            <v>850000</v>
          </cell>
          <cell r="M59">
            <v>850000</v>
          </cell>
          <cell r="N59">
            <v>850000</v>
          </cell>
          <cell r="O59">
            <v>850000</v>
          </cell>
          <cell r="P59">
            <v>850000</v>
          </cell>
          <cell r="Q59">
            <v>850000</v>
          </cell>
          <cell r="R59">
            <v>850000</v>
          </cell>
          <cell r="S59">
            <v>230</v>
          </cell>
          <cell r="T59">
            <v>3450</v>
          </cell>
          <cell r="U59" t="str">
            <v>SCADA Program</v>
          </cell>
          <cell r="V59" t="str">
            <v>Secondary Systems</v>
          </cell>
          <cell r="W59" t="str">
            <v>Mathew Jamieson</v>
          </cell>
          <cell r="X59">
            <v>64</v>
          </cell>
        </row>
        <row r="60">
          <cell r="A60" t="str">
            <v>ESS_65</v>
          </cell>
          <cell r="B60" t="str">
            <v>Broken Hill asset refurbishment</v>
          </cell>
          <cell r="C60" t="str">
            <v>Repex</v>
          </cell>
          <cell r="D60" t="str">
            <v>Renewal</v>
          </cell>
          <cell r="E60" t="str">
            <v>Asset Renewal or Replacement</v>
          </cell>
          <cell r="F60" t="str">
            <v>Program</v>
          </cell>
          <cell r="G60">
            <v>1145767</v>
          </cell>
          <cell r="H60">
            <v>0</v>
          </cell>
          <cell r="I60">
            <v>150000</v>
          </cell>
          <cell r="J60">
            <v>298694.36579294718</v>
          </cell>
          <cell r="K60">
            <v>80000</v>
          </cell>
          <cell r="L60">
            <v>80000</v>
          </cell>
          <cell r="M60">
            <v>80000</v>
          </cell>
          <cell r="N60">
            <v>80000</v>
          </cell>
          <cell r="O60">
            <v>80000</v>
          </cell>
          <cell r="P60">
            <v>80000</v>
          </cell>
          <cell r="Q60">
            <v>80000</v>
          </cell>
          <cell r="R60">
            <v>80000</v>
          </cell>
          <cell r="S60">
            <v>230</v>
          </cell>
          <cell r="T60">
            <v>3450</v>
          </cell>
          <cell r="U60" t="str">
            <v>Broken Hill Generation Program</v>
          </cell>
          <cell r="V60" t="str">
            <v>Secondary Systems</v>
          </cell>
          <cell r="W60" t="str">
            <v>Mathew Jamieson</v>
          </cell>
          <cell r="X60">
            <v>65</v>
          </cell>
        </row>
        <row r="61">
          <cell r="A61" t="str">
            <v>ESS_57</v>
          </cell>
          <cell r="B61" t="str">
            <v>Convert existing legacy controllers</v>
          </cell>
          <cell r="C61" t="str">
            <v>Repex</v>
          </cell>
          <cell r="D61" t="str">
            <v>Renewal</v>
          </cell>
          <cell r="E61" t="str">
            <v>Asset Renewal or Replacement</v>
          </cell>
          <cell r="F61" t="str">
            <v>Program</v>
          </cell>
          <cell r="G61">
            <v>111278</v>
          </cell>
          <cell r="H61">
            <v>99136</v>
          </cell>
          <cell r="I61">
            <v>120000</v>
          </cell>
          <cell r="J61">
            <v>120000</v>
          </cell>
          <cell r="K61">
            <v>123000</v>
          </cell>
          <cell r="L61">
            <v>123000</v>
          </cell>
          <cell r="M61">
            <v>123000</v>
          </cell>
          <cell r="N61">
            <v>123000</v>
          </cell>
          <cell r="O61">
            <v>123000</v>
          </cell>
          <cell r="P61">
            <v>123000</v>
          </cell>
          <cell r="Q61">
            <v>123000</v>
          </cell>
          <cell r="R61">
            <v>123000</v>
          </cell>
          <cell r="S61">
            <v>230</v>
          </cell>
          <cell r="T61">
            <v>3450</v>
          </cell>
          <cell r="U61" t="str">
            <v>Load Control Program</v>
          </cell>
          <cell r="V61" t="str">
            <v>Secondary Systems</v>
          </cell>
          <cell r="W61" t="str">
            <v>Leon Jensen</v>
          </cell>
          <cell r="X61">
            <v>68</v>
          </cell>
        </row>
        <row r="62">
          <cell r="A62" t="str">
            <v>ESS_69</v>
          </cell>
          <cell r="B62" t="str">
            <v>Protection upgrades and replacement (SS)</v>
          </cell>
          <cell r="C62" t="str">
            <v>Repex</v>
          </cell>
          <cell r="D62" t="str">
            <v>Renewal</v>
          </cell>
          <cell r="E62" t="str">
            <v>Asset Renewal or Replacement</v>
          </cell>
          <cell r="F62" t="str">
            <v>Program</v>
          </cell>
          <cell r="G62">
            <v>0</v>
          </cell>
          <cell r="H62">
            <v>0</v>
          </cell>
          <cell r="I62">
            <v>0</v>
          </cell>
          <cell r="J62">
            <v>1760000</v>
          </cell>
          <cell r="K62">
            <v>1600000</v>
          </cell>
          <cell r="L62">
            <v>1600000</v>
          </cell>
          <cell r="M62">
            <v>1600000</v>
          </cell>
          <cell r="N62">
            <v>1600000</v>
          </cell>
          <cell r="O62">
            <v>1600000</v>
          </cell>
          <cell r="P62">
            <v>1600000</v>
          </cell>
          <cell r="Q62">
            <v>1600000</v>
          </cell>
          <cell r="R62">
            <v>1600000</v>
          </cell>
          <cell r="S62">
            <v>340</v>
          </cell>
          <cell r="T62">
            <v>5100</v>
          </cell>
          <cell r="U62" t="str">
            <v>Zone Substation Plant Program</v>
          </cell>
          <cell r="V62" t="str">
            <v>Secondary Systems</v>
          </cell>
          <cell r="W62" t="str">
            <v>Peter Tree</v>
          </cell>
          <cell r="X62">
            <v>69</v>
          </cell>
        </row>
        <row r="63">
          <cell r="A63" t="str">
            <v>ESS_70</v>
          </cell>
          <cell r="B63" t="str">
            <v xml:space="preserve">Zone Substation Power Transformer Refurbishment </v>
          </cell>
          <cell r="C63" t="str">
            <v>Repex</v>
          </cell>
          <cell r="D63" t="str">
            <v>Renewal</v>
          </cell>
          <cell r="E63" t="str">
            <v>Asset Renewal or Replacement</v>
          </cell>
          <cell r="F63" t="str">
            <v>Program</v>
          </cell>
          <cell r="G63">
            <v>1009626</v>
          </cell>
          <cell r="H63">
            <v>1298606</v>
          </cell>
          <cell r="I63">
            <v>500089</v>
          </cell>
          <cell r="J63">
            <v>570000</v>
          </cell>
          <cell r="K63">
            <v>1168985</v>
          </cell>
          <cell r="L63">
            <v>1168985</v>
          </cell>
          <cell r="M63">
            <v>1168985</v>
          </cell>
          <cell r="N63">
            <v>1168985</v>
          </cell>
          <cell r="O63">
            <v>1168985</v>
          </cell>
          <cell r="P63">
            <v>1168985</v>
          </cell>
          <cell r="Q63">
            <v>1168985</v>
          </cell>
          <cell r="R63">
            <v>1168985</v>
          </cell>
          <cell r="S63">
            <v>240</v>
          </cell>
          <cell r="T63">
            <v>3600</v>
          </cell>
          <cell r="U63" t="str">
            <v>Zone Substation Plant Program</v>
          </cell>
          <cell r="V63" t="str">
            <v>Primary Systems - ZS</v>
          </cell>
          <cell r="W63" t="str">
            <v>James Firman</v>
          </cell>
          <cell r="X63">
            <v>70</v>
          </cell>
        </row>
        <row r="64">
          <cell r="A64" t="str">
            <v>ESS_71</v>
          </cell>
          <cell r="B64" t="str">
            <v>Zone Substation Power Transformer Replacement</v>
          </cell>
          <cell r="C64" t="str">
            <v>Repex</v>
          </cell>
          <cell r="D64" t="str">
            <v>Renewal</v>
          </cell>
          <cell r="E64" t="str">
            <v>Asset Renewal or Replacement</v>
          </cell>
          <cell r="F64" t="str">
            <v>Program</v>
          </cell>
          <cell r="G64">
            <v>2881050</v>
          </cell>
          <cell r="H64">
            <v>4339356</v>
          </cell>
          <cell r="I64">
            <v>3721929</v>
          </cell>
          <cell r="J64">
            <v>2205608</v>
          </cell>
          <cell r="K64">
            <v>6641327</v>
          </cell>
          <cell r="L64">
            <v>6641324</v>
          </cell>
          <cell r="M64">
            <v>6641324</v>
          </cell>
          <cell r="N64">
            <v>6641324</v>
          </cell>
          <cell r="O64">
            <v>6641324</v>
          </cell>
          <cell r="P64">
            <v>6641324</v>
          </cell>
          <cell r="Q64">
            <v>6641324</v>
          </cell>
          <cell r="R64">
            <v>6641324</v>
          </cell>
          <cell r="S64">
            <v>240</v>
          </cell>
          <cell r="T64">
            <v>3600</v>
          </cell>
          <cell r="U64" t="str">
            <v>Zone Substation Plant Program</v>
          </cell>
          <cell r="V64" t="str">
            <v>Primary Systems - ZS</v>
          </cell>
          <cell r="W64" t="str">
            <v>James Firman</v>
          </cell>
          <cell r="X64">
            <v>71</v>
          </cell>
        </row>
        <row r="65">
          <cell r="A65" t="str">
            <v>ESS_100N</v>
          </cell>
          <cell r="B65" t="str">
            <v>Replace unsafe streetlight pot belly columns - allocations portion</v>
          </cell>
          <cell r="C65" t="str">
            <v>Repex</v>
          </cell>
          <cell r="D65" t="str">
            <v>Renewal</v>
          </cell>
          <cell r="E65" t="str">
            <v>Asset Renewal or Replacement</v>
          </cell>
          <cell r="F65" t="str">
            <v>Program - Network allocations</v>
          </cell>
          <cell r="G65">
            <v>0</v>
          </cell>
          <cell r="H65">
            <v>125965</v>
          </cell>
          <cell r="I65">
            <v>15000</v>
          </cell>
          <cell r="J65">
            <v>100000</v>
          </cell>
          <cell r="K65">
            <v>70000</v>
          </cell>
          <cell r="L65">
            <v>70000</v>
          </cell>
          <cell r="M65">
            <v>70000</v>
          </cell>
          <cell r="N65">
            <v>70000</v>
          </cell>
          <cell r="O65">
            <v>70000</v>
          </cell>
          <cell r="P65">
            <v>70000</v>
          </cell>
          <cell r="Q65">
            <v>70000</v>
          </cell>
          <cell r="R65">
            <v>70000</v>
          </cell>
          <cell r="S65">
            <v>240</v>
          </cell>
          <cell r="T65">
            <v>3600</v>
          </cell>
          <cell r="U65" t="str">
            <v>Pole Program</v>
          </cell>
          <cell r="V65" t="str">
            <v>Distribution - Reactive</v>
          </cell>
          <cell r="W65" t="str">
            <v>Sam Peake</v>
          </cell>
          <cell r="X65">
            <v>72</v>
          </cell>
        </row>
        <row r="66">
          <cell r="A66" t="str">
            <v>ESS_88</v>
          </cell>
          <cell r="B66" t="str">
            <v>Zone Substation Civil Refurbishment</v>
          </cell>
          <cell r="C66" t="str">
            <v>Repex</v>
          </cell>
          <cell r="D66" t="str">
            <v>Renewal</v>
          </cell>
          <cell r="E66" t="str">
            <v>Asset Renewal or Replacement</v>
          </cell>
          <cell r="F66" t="str">
            <v>Program</v>
          </cell>
          <cell r="G66">
            <v>140585</v>
          </cell>
          <cell r="H66">
            <v>115464</v>
          </cell>
          <cell r="I66">
            <v>111614</v>
          </cell>
          <cell r="J66">
            <v>78606.000000000015</v>
          </cell>
          <cell r="K66">
            <v>98135</v>
          </cell>
          <cell r="L66">
            <v>98135</v>
          </cell>
          <cell r="M66">
            <v>98135</v>
          </cell>
          <cell r="N66">
            <v>98135</v>
          </cell>
          <cell r="O66">
            <v>98135</v>
          </cell>
          <cell r="P66">
            <v>98135</v>
          </cell>
          <cell r="Q66">
            <v>98135</v>
          </cell>
          <cell r="R66">
            <v>98135</v>
          </cell>
          <cell r="S66">
            <v>240</v>
          </cell>
          <cell r="T66">
            <v>3600</v>
          </cell>
          <cell r="U66" t="str">
            <v>Zone Substation Infrastructure Program</v>
          </cell>
          <cell r="V66" t="str">
            <v>Primary Systems - ZS</v>
          </cell>
          <cell r="W66" t="str">
            <v>Danielle Fisher</v>
          </cell>
          <cell r="X66">
            <v>74</v>
          </cell>
        </row>
        <row r="67">
          <cell r="A67" t="str">
            <v>ESS_75</v>
          </cell>
          <cell r="B67" t="str">
            <v>Zone Substation Perimeter Fencing &amp; Security Refurbishment and Replacement</v>
          </cell>
          <cell r="C67" t="str">
            <v>Repex</v>
          </cell>
          <cell r="D67" t="str">
            <v>Compliance</v>
          </cell>
          <cell r="E67" t="str">
            <v xml:space="preserve">Environmental, Safety, Statutory Obligations </v>
          </cell>
          <cell r="F67" t="str">
            <v>Program</v>
          </cell>
          <cell r="G67">
            <v>49359</v>
          </cell>
          <cell r="H67">
            <v>96067</v>
          </cell>
          <cell r="I67">
            <v>290871</v>
          </cell>
          <cell r="J67">
            <v>213504</v>
          </cell>
          <cell r="K67">
            <v>153518</v>
          </cell>
          <cell r="L67">
            <v>153518</v>
          </cell>
          <cell r="M67">
            <v>153518</v>
          </cell>
          <cell r="N67">
            <v>153518</v>
          </cell>
          <cell r="O67">
            <v>153518</v>
          </cell>
          <cell r="P67">
            <v>153518</v>
          </cell>
          <cell r="Q67">
            <v>153518</v>
          </cell>
          <cell r="R67">
            <v>153518</v>
          </cell>
          <cell r="S67">
            <v>130</v>
          </cell>
          <cell r="T67">
            <v>1950</v>
          </cell>
          <cell r="U67" t="str">
            <v>Zone Substation Infrastructure Program</v>
          </cell>
          <cell r="V67" t="str">
            <v>Primary Systems - ZS</v>
          </cell>
          <cell r="W67" t="str">
            <v>Danielle Fisher</v>
          </cell>
          <cell r="X67">
            <v>75</v>
          </cell>
        </row>
        <row r="68">
          <cell r="A68" t="str">
            <v>ESS_4015</v>
          </cell>
          <cell r="B68" t="str">
            <v>Wagga Copland St to Kooringal #2 feeder works</v>
          </cell>
          <cell r="C68" t="str">
            <v>Augex</v>
          </cell>
          <cell r="D68" t="str">
            <v>Capacity</v>
          </cell>
          <cell r="E68" t="str">
            <v>Growth</v>
          </cell>
          <cell r="F68" t="str">
            <v>Major Project - Committed Project</v>
          </cell>
          <cell r="G68">
            <v>0</v>
          </cell>
          <cell r="H68">
            <v>6684</v>
          </cell>
          <cell r="I68">
            <v>50000</v>
          </cell>
          <cell r="J68">
            <v>969202.07499999995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260</v>
          </cell>
          <cell r="T68">
            <v>3900</v>
          </cell>
          <cell r="U68" t="str">
            <v>Subtransmission Major Project</v>
          </cell>
          <cell r="V68" t="str">
            <v>Major Projects</v>
          </cell>
          <cell r="W68">
            <v>0</v>
          </cell>
          <cell r="X68">
            <v>76</v>
          </cell>
        </row>
        <row r="69">
          <cell r="A69" t="str">
            <v>ESS_78</v>
          </cell>
          <cell r="B69" t="str">
            <v xml:space="preserve">Zone Substation Circuit Breaker replacement </v>
          </cell>
          <cell r="C69" t="str">
            <v>Repex</v>
          </cell>
          <cell r="D69" t="str">
            <v>Renewal</v>
          </cell>
          <cell r="E69" t="str">
            <v>Asset Renewal or Replacement</v>
          </cell>
          <cell r="F69" t="str">
            <v>Program</v>
          </cell>
          <cell r="G69">
            <v>2803853</v>
          </cell>
          <cell r="H69">
            <v>4972653</v>
          </cell>
          <cell r="I69">
            <v>4054101</v>
          </cell>
          <cell r="J69">
            <v>3063401</v>
          </cell>
          <cell r="K69">
            <v>2932401</v>
          </cell>
          <cell r="L69">
            <v>2932400</v>
          </cell>
          <cell r="M69">
            <v>2932400</v>
          </cell>
          <cell r="N69">
            <v>2932400</v>
          </cell>
          <cell r="O69">
            <v>2932400</v>
          </cell>
          <cell r="P69">
            <v>2932400</v>
          </cell>
          <cell r="Q69">
            <v>2932400</v>
          </cell>
          <cell r="R69">
            <v>2932400</v>
          </cell>
          <cell r="S69">
            <v>320</v>
          </cell>
          <cell r="T69">
            <v>4800</v>
          </cell>
          <cell r="U69" t="str">
            <v>Zone Substation Plant Program</v>
          </cell>
          <cell r="V69" t="str">
            <v>Primary Systems - ZS</v>
          </cell>
          <cell r="W69" t="str">
            <v>Danielle Fisher</v>
          </cell>
          <cell r="X69">
            <v>78</v>
          </cell>
        </row>
        <row r="70">
          <cell r="A70" t="str">
            <v>ESS_16N</v>
          </cell>
          <cell r="B70" t="str">
            <v>Replacement of Bare OH Conductors - allocations portion</v>
          </cell>
          <cell r="C70" t="str">
            <v>Repex</v>
          </cell>
          <cell r="D70" t="str">
            <v>Renewal</v>
          </cell>
          <cell r="E70" t="str">
            <v>Asset Renewal or Replacement</v>
          </cell>
          <cell r="F70" t="str">
            <v>Program - Network allocations</v>
          </cell>
          <cell r="G70">
            <v>0</v>
          </cell>
          <cell r="H70">
            <v>169405</v>
          </cell>
          <cell r="I70">
            <v>50000</v>
          </cell>
          <cell r="J70">
            <v>50000</v>
          </cell>
          <cell r="K70">
            <v>200000</v>
          </cell>
          <cell r="L70">
            <v>200000</v>
          </cell>
          <cell r="M70">
            <v>200000</v>
          </cell>
          <cell r="N70">
            <v>200000</v>
          </cell>
          <cell r="O70">
            <v>200000</v>
          </cell>
          <cell r="P70">
            <v>200000</v>
          </cell>
          <cell r="Q70">
            <v>200000</v>
          </cell>
          <cell r="R70">
            <v>200000</v>
          </cell>
          <cell r="S70">
            <v>320</v>
          </cell>
          <cell r="T70">
            <v>4800</v>
          </cell>
          <cell r="U70" t="str">
            <v>Overhead Conductor Program</v>
          </cell>
          <cell r="V70" t="str">
            <v>Distribution - Reactive</v>
          </cell>
          <cell r="W70" t="str">
            <v>Andrew Close</v>
          </cell>
          <cell r="X70">
            <v>78</v>
          </cell>
        </row>
        <row r="71">
          <cell r="A71" t="str">
            <v>ESS_79</v>
          </cell>
          <cell r="B71" t="str">
            <v>Zone Substation Indoor Switchboards (Replacement, Refurbishment &amp; Conversion)</v>
          </cell>
          <cell r="C71" t="str">
            <v>Repex</v>
          </cell>
          <cell r="D71" t="str">
            <v>Renewal</v>
          </cell>
          <cell r="E71" t="str">
            <v>Asset Renewal or Replacement</v>
          </cell>
          <cell r="F71" t="str">
            <v>Program</v>
          </cell>
          <cell r="G71">
            <v>8007539</v>
          </cell>
          <cell r="H71">
            <v>7312394</v>
          </cell>
          <cell r="I71">
            <v>7237140</v>
          </cell>
          <cell r="J71">
            <v>7433429</v>
          </cell>
          <cell r="K71">
            <v>5558408</v>
          </cell>
          <cell r="L71">
            <v>5558408</v>
          </cell>
          <cell r="M71">
            <v>5558408</v>
          </cell>
          <cell r="N71">
            <v>5558408</v>
          </cell>
          <cell r="O71">
            <v>5558408</v>
          </cell>
          <cell r="P71">
            <v>5558408</v>
          </cell>
          <cell r="Q71">
            <v>5558408</v>
          </cell>
          <cell r="R71">
            <v>5558408</v>
          </cell>
          <cell r="S71">
            <v>330</v>
          </cell>
          <cell r="T71">
            <v>4950</v>
          </cell>
          <cell r="U71" t="str">
            <v>Zone Substation Plant Program</v>
          </cell>
          <cell r="V71" t="str">
            <v>Primary Systems - ZS</v>
          </cell>
          <cell r="W71" t="str">
            <v>Majid Tavakoli</v>
          </cell>
          <cell r="X71">
            <v>79</v>
          </cell>
        </row>
        <row r="72">
          <cell r="A72" t="str">
            <v>ESS_80</v>
          </cell>
          <cell r="B72" t="str">
            <v>Zone Substation Station Battery Replacement</v>
          </cell>
          <cell r="C72" t="str">
            <v>Repex</v>
          </cell>
          <cell r="D72" t="str">
            <v>Renewal</v>
          </cell>
          <cell r="E72" t="str">
            <v>Asset Renewal or Replacement</v>
          </cell>
          <cell r="F72" t="str">
            <v>Program</v>
          </cell>
          <cell r="G72">
            <v>318036</v>
          </cell>
          <cell r="H72">
            <v>333629</v>
          </cell>
          <cell r="I72">
            <v>313496</v>
          </cell>
          <cell r="J72">
            <v>289230</v>
          </cell>
          <cell r="K72">
            <v>248822</v>
          </cell>
          <cell r="L72">
            <v>248822</v>
          </cell>
          <cell r="M72">
            <v>248822</v>
          </cell>
          <cell r="N72">
            <v>248822</v>
          </cell>
          <cell r="O72">
            <v>248822</v>
          </cell>
          <cell r="P72">
            <v>248822</v>
          </cell>
          <cell r="Q72">
            <v>248822</v>
          </cell>
          <cell r="R72">
            <v>248822</v>
          </cell>
          <cell r="S72">
            <v>290</v>
          </cell>
          <cell r="T72">
            <v>4350</v>
          </cell>
          <cell r="U72" t="str">
            <v>Zone Substation Plant Program</v>
          </cell>
          <cell r="V72" t="str">
            <v>Primary Systems - ZS</v>
          </cell>
          <cell r="W72" t="str">
            <v>Mark Garrett</v>
          </cell>
          <cell r="X72">
            <v>80</v>
          </cell>
        </row>
        <row r="73">
          <cell r="A73" t="str">
            <v>ESS_81</v>
          </cell>
          <cell r="B73" t="str">
            <v>Zone Substation Voltage Transformer Replacement</v>
          </cell>
          <cell r="C73" t="str">
            <v>Repex</v>
          </cell>
          <cell r="D73" t="str">
            <v>Renewal</v>
          </cell>
          <cell r="E73" t="str">
            <v>Asset Renewal or Replacement</v>
          </cell>
          <cell r="F73" t="str">
            <v>Program</v>
          </cell>
          <cell r="G73">
            <v>493528</v>
          </cell>
          <cell r="H73">
            <v>324089</v>
          </cell>
          <cell r="I73">
            <v>386403</v>
          </cell>
          <cell r="J73">
            <v>216740</v>
          </cell>
          <cell r="K73">
            <v>556403</v>
          </cell>
          <cell r="L73">
            <v>556403</v>
          </cell>
          <cell r="M73">
            <v>556403</v>
          </cell>
          <cell r="N73">
            <v>556403</v>
          </cell>
          <cell r="O73">
            <v>556403</v>
          </cell>
          <cell r="P73">
            <v>556403</v>
          </cell>
          <cell r="Q73">
            <v>556403</v>
          </cell>
          <cell r="R73">
            <v>556403</v>
          </cell>
          <cell r="S73">
            <v>240</v>
          </cell>
          <cell r="T73">
            <v>3600</v>
          </cell>
          <cell r="U73" t="str">
            <v>Zone Substation Plant Program</v>
          </cell>
          <cell r="V73" t="str">
            <v>Primary Systems - ZS</v>
          </cell>
          <cell r="W73" t="str">
            <v>David Bevan</v>
          </cell>
          <cell r="X73">
            <v>81</v>
          </cell>
        </row>
        <row r="74">
          <cell r="A74" t="str">
            <v>ESS_89</v>
          </cell>
          <cell r="B74" t="str">
            <v>Zone Substation Building Refurbishment</v>
          </cell>
          <cell r="C74" t="str">
            <v>Repex</v>
          </cell>
          <cell r="D74" t="str">
            <v>Renewal</v>
          </cell>
          <cell r="E74" t="str">
            <v>Asset Renewal or Replacement</v>
          </cell>
          <cell r="F74" t="str">
            <v>Program</v>
          </cell>
          <cell r="G74">
            <v>919416</v>
          </cell>
          <cell r="H74">
            <v>937996</v>
          </cell>
          <cell r="I74">
            <v>525363</v>
          </cell>
          <cell r="J74">
            <v>1369655</v>
          </cell>
          <cell r="K74">
            <v>770038</v>
          </cell>
          <cell r="L74">
            <v>770038</v>
          </cell>
          <cell r="M74">
            <v>770038</v>
          </cell>
          <cell r="N74">
            <v>770038</v>
          </cell>
          <cell r="O74">
            <v>770038</v>
          </cell>
          <cell r="P74">
            <v>770038</v>
          </cell>
          <cell r="Q74">
            <v>770038</v>
          </cell>
          <cell r="R74">
            <v>770038</v>
          </cell>
          <cell r="S74">
            <v>240</v>
          </cell>
          <cell r="T74">
            <v>3600</v>
          </cell>
          <cell r="U74" t="str">
            <v>Zone Substation Infrastructure Program</v>
          </cell>
          <cell r="V74" t="str">
            <v>Primary Systems - ZS</v>
          </cell>
          <cell r="W74" t="str">
            <v>Danielle Fisher</v>
          </cell>
          <cell r="X74">
            <v>82</v>
          </cell>
        </row>
        <row r="75">
          <cell r="A75" t="str">
            <v>ESS_84</v>
          </cell>
          <cell r="B75" t="str">
            <v xml:space="preserve">Zone Substation Unplanned Equipment Failure Replacement </v>
          </cell>
          <cell r="C75" t="str">
            <v>Repex</v>
          </cell>
          <cell r="D75" t="str">
            <v>Renewal</v>
          </cell>
          <cell r="E75" t="str">
            <v>Asset Renewal or Replacement</v>
          </cell>
          <cell r="F75" t="str">
            <v>Program</v>
          </cell>
          <cell r="G75">
            <v>373607</v>
          </cell>
          <cell r="H75">
            <v>617478</v>
          </cell>
          <cell r="I75">
            <v>159115</v>
          </cell>
          <cell r="J75">
            <v>861663</v>
          </cell>
          <cell r="K75">
            <v>201011</v>
          </cell>
          <cell r="L75">
            <v>201011</v>
          </cell>
          <cell r="M75">
            <v>201011</v>
          </cell>
          <cell r="N75">
            <v>201011</v>
          </cell>
          <cell r="O75">
            <v>201011</v>
          </cell>
          <cell r="P75">
            <v>201011</v>
          </cell>
          <cell r="Q75">
            <v>201011</v>
          </cell>
          <cell r="R75">
            <v>201011</v>
          </cell>
          <cell r="S75">
            <v>290</v>
          </cell>
          <cell r="T75">
            <v>4350</v>
          </cell>
          <cell r="U75" t="str">
            <v>Zone Substation Plant Program</v>
          </cell>
          <cell r="V75" t="str">
            <v>Primary Systems - ZS</v>
          </cell>
          <cell r="W75" t="str">
            <v>Mark Garrett</v>
          </cell>
          <cell r="X75">
            <v>83</v>
          </cell>
        </row>
        <row r="76">
          <cell r="A76" t="str">
            <v>ESS_83</v>
          </cell>
          <cell r="B76" t="str">
            <v>Zone Substation Surge Diverter Replacement</v>
          </cell>
          <cell r="C76" t="str">
            <v>Repex</v>
          </cell>
          <cell r="D76" t="str">
            <v>Renewal</v>
          </cell>
          <cell r="E76" t="str">
            <v>Asset Renewal or Replacement</v>
          </cell>
          <cell r="F76" t="str">
            <v>Program</v>
          </cell>
          <cell r="G76">
            <v>440084</v>
          </cell>
          <cell r="H76">
            <v>227662</v>
          </cell>
          <cell r="I76">
            <v>35719</v>
          </cell>
          <cell r="J76">
            <v>77911</v>
          </cell>
          <cell r="K76">
            <v>70229</v>
          </cell>
          <cell r="L76">
            <v>70229</v>
          </cell>
          <cell r="M76">
            <v>70229</v>
          </cell>
          <cell r="N76">
            <v>70229</v>
          </cell>
          <cell r="O76">
            <v>70229</v>
          </cell>
          <cell r="P76">
            <v>70229</v>
          </cell>
          <cell r="Q76">
            <v>70229</v>
          </cell>
          <cell r="R76">
            <v>70229</v>
          </cell>
          <cell r="S76">
            <v>290</v>
          </cell>
          <cell r="T76">
            <v>4350</v>
          </cell>
          <cell r="U76" t="str">
            <v>Zone Substation Plant Program</v>
          </cell>
          <cell r="V76" t="str">
            <v>Primary Systems - ZS</v>
          </cell>
          <cell r="W76" t="str">
            <v>Nathan Roper</v>
          </cell>
          <cell r="X76">
            <v>84</v>
          </cell>
        </row>
        <row r="77">
          <cell r="A77" t="str">
            <v>ESS_85</v>
          </cell>
          <cell r="B77" t="str">
            <v xml:space="preserve">Zone Substation Protection Upgrades and Replacements </v>
          </cell>
          <cell r="C77" t="str">
            <v>Repex</v>
          </cell>
          <cell r="D77" t="str">
            <v>Renewal</v>
          </cell>
          <cell r="E77" t="str">
            <v>Asset Renewal or Replacement</v>
          </cell>
          <cell r="F77" t="str">
            <v>Program</v>
          </cell>
          <cell r="G77">
            <v>1578936</v>
          </cell>
          <cell r="H77">
            <v>2021356</v>
          </cell>
          <cell r="I77">
            <v>2440753</v>
          </cell>
          <cell r="J77">
            <v>948824</v>
          </cell>
          <cell r="K77">
            <v>894001</v>
          </cell>
          <cell r="L77">
            <v>894001</v>
          </cell>
          <cell r="M77">
            <v>894001</v>
          </cell>
          <cell r="N77">
            <v>894001</v>
          </cell>
          <cell r="O77">
            <v>894001</v>
          </cell>
          <cell r="P77">
            <v>894001</v>
          </cell>
          <cell r="Q77">
            <v>894001</v>
          </cell>
          <cell r="R77">
            <v>894001</v>
          </cell>
          <cell r="S77">
            <v>340</v>
          </cell>
          <cell r="T77">
            <v>5100</v>
          </cell>
          <cell r="U77" t="str">
            <v>Zone Substation Plant Program</v>
          </cell>
          <cell r="V77" t="str">
            <v>Primary Systems - ZS</v>
          </cell>
          <cell r="W77" t="str">
            <v>Tony Remington</v>
          </cell>
          <cell r="X77">
            <v>85</v>
          </cell>
        </row>
        <row r="78">
          <cell r="A78" t="str">
            <v>ESS_61</v>
          </cell>
          <cell r="B78" t="str">
            <v>Brownfield SCADA - ZSS Developments</v>
          </cell>
          <cell r="C78" t="str">
            <v>Augex</v>
          </cell>
          <cell r="D78" t="str">
            <v>Capacity</v>
          </cell>
          <cell r="E78" t="str">
            <v>Growth</v>
          </cell>
          <cell r="F78" t="str">
            <v>Program</v>
          </cell>
          <cell r="G78">
            <v>798655</v>
          </cell>
          <cell r="H78">
            <v>753576</v>
          </cell>
          <cell r="I78">
            <v>646553</v>
          </cell>
          <cell r="J78">
            <v>939048.04999999993</v>
          </cell>
          <cell r="K78">
            <v>620929</v>
          </cell>
          <cell r="L78">
            <v>620929</v>
          </cell>
          <cell r="M78">
            <v>620929</v>
          </cell>
          <cell r="N78">
            <v>620929</v>
          </cell>
          <cell r="O78">
            <v>620929</v>
          </cell>
          <cell r="P78">
            <v>620929</v>
          </cell>
          <cell r="Q78">
            <v>620929</v>
          </cell>
          <cell r="R78">
            <v>620929</v>
          </cell>
          <cell r="S78">
            <v>230</v>
          </cell>
          <cell r="T78">
            <v>3450</v>
          </cell>
          <cell r="U78" t="str">
            <v>SCADA Program</v>
          </cell>
          <cell r="V78" t="str">
            <v>Secondary Systems</v>
          </cell>
          <cell r="W78" t="str">
            <v>Mathew Jamieson</v>
          </cell>
          <cell r="X78">
            <v>86</v>
          </cell>
        </row>
        <row r="79">
          <cell r="A79" t="str">
            <v>ESS_99D</v>
          </cell>
          <cell r="B79" t="str">
            <v>Replace rusting streetlight triangular columns -defined projects</v>
          </cell>
          <cell r="C79" t="str">
            <v>Repex</v>
          </cell>
          <cell r="D79" t="str">
            <v>Renewal</v>
          </cell>
          <cell r="E79" t="str">
            <v>Asset Renewal or Replacement</v>
          </cell>
          <cell r="F79" t="str">
            <v>Program</v>
          </cell>
          <cell r="G79">
            <v>179684</v>
          </cell>
          <cell r="H79">
            <v>145682</v>
          </cell>
          <cell r="I79">
            <v>323583</v>
          </cell>
          <cell r="J79">
            <v>495000</v>
          </cell>
          <cell r="K79">
            <v>507375</v>
          </cell>
          <cell r="L79">
            <v>507375</v>
          </cell>
          <cell r="M79">
            <v>507375</v>
          </cell>
          <cell r="N79">
            <v>507375</v>
          </cell>
          <cell r="O79">
            <v>507375</v>
          </cell>
          <cell r="P79">
            <v>507375</v>
          </cell>
          <cell r="Q79">
            <v>507375</v>
          </cell>
          <cell r="R79">
            <v>507375</v>
          </cell>
          <cell r="S79">
            <v>240</v>
          </cell>
          <cell r="T79">
            <v>3600</v>
          </cell>
          <cell r="U79" t="str">
            <v>Pole Program</v>
          </cell>
          <cell r="V79" t="str">
            <v>Distribution - Planned</v>
          </cell>
          <cell r="W79" t="str">
            <v>Samuel Peake</v>
          </cell>
          <cell r="X79">
            <v>87</v>
          </cell>
        </row>
        <row r="80">
          <cell r="A80" t="str">
            <v>ESS_27</v>
          </cell>
          <cell r="B80" t="str">
            <v>Service Replacements due to voltage drop - PQ</v>
          </cell>
          <cell r="C80" t="str">
            <v>Network Connections</v>
          </cell>
          <cell r="D80" t="str">
            <v>Network Connections</v>
          </cell>
          <cell r="E80" t="str">
            <v>Growth</v>
          </cell>
          <cell r="F80" t="str">
            <v>Program - Reactive</v>
          </cell>
          <cell r="G80">
            <v>2458</v>
          </cell>
          <cell r="H80">
            <v>5999</v>
          </cell>
          <cell r="I80">
            <v>62560.535502433806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240</v>
          </cell>
          <cell r="T80">
            <v>3600</v>
          </cell>
          <cell r="U80" t="str">
            <v>Power Quality Program</v>
          </cell>
          <cell r="V80" t="str">
            <v>Distribution - Power Quality</v>
          </cell>
          <cell r="W80" t="str">
            <v>Adam White</v>
          </cell>
          <cell r="X80">
            <v>88</v>
          </cell>
        </row>
        <row r="81">
          <cell r="A81" t="str">
            <v>ESS_82</v>
          </cell>
          <cell r="B81" t="str">
            <v>Zone Substation Current Transformer Replacement</v>
          </cell>
          <cell r="C81" t="str">
            <v>Repex</v>
          </cell>
          <cell r="D81" t="str">
            <v>Renewal</v>
          </cell>
          <cell r="E81" t="str">
            <v>Asset Renewal or Replacement</v>
          </cell>
          <cell r="F81" t="str">
            <v>Program</v>
          </cell>
          <cell r="G81">
            <v>826324</v>
          </cell>
          <cell r="H81">
            <v>988914</v>
          </cell>
          <cell r="I81">
            <v>1058334</v>
          </cell>
          <cell r="J81">
            <v>794859</v>
          </cell>
          <cell r="K81">
            <v>895957</v>
          </cell>
          <cell r="L81">
            <v>895957</v>
          </cell>
          <cell r="M81">
            <v>895957</v>
          </cell>
          <cell r="N81">
            <v>895957</v>
          </cell>
          <cell r="O81">
            <v>895957</v>
          </cell>
          <cell r="P81">
            <v>895957</v>
          </cell>
          <cell r="Q81">
            <v>895957</v>
          </cell>
          <cell r="R81">
            <v>895957</v>
          </cell>
          <cell r="S81">
            <v>240</v>
          </cell>
          <cell r="T81">
            <v>3600</v>
          </cell>
          <cell r="U81" t="str">
            <v>Zone Substation Plant Program</v>
          </cell>
          <cell r="V81" t="str">
            <v>Primary Systems - ZS</v>
          </cell>
          <cell r="W81" t="str">
            <v>David Bevan</v>
          </cell>
          <cell r="X81">
            <v>89</v>
          </cell>
        </row>
        <row r="82">
          <cell r="A82" t="str">
            <v>ESS_90</v>
          </cell>
          <cell r="B82" t="str">
            <v xml:space="preserve">Minor Zone Substation Monitoring </v>
          </cell>
          <cell r="C82" t="str">
            <v>Augex</v>
          </cell>
          <cell r="D82" t="str">
            <v>Compliance</v>
          </cell>
          <cell r="E82" t="str">
            <v xml:space="preserve">Environmental, Safety, Statutory Obligations </v>
          </cell>
          <cell r="F82" t="str">
            <v>Program</v>
          </cell>
          <cell r="G82">
            <v>0</v>
          </cell>
          <cell r="H82">
            <v>0</v>
          </cell>
          <cell r="I82">
            <v>85000</v>
          </cell>
          <cell r="J82">
            <v>200000</v>
          </cell>
          <cell r="K82">
            <v>210000</v>
          </cell>
          <cell r="L82">
            <v>210000</v>
          </cell>
          <cell r="M82">
            <v>210000</v>
          </cell>
          <cell r="N82">
            <v>210000</v>
          </cell>
          <cell r="O82">
            <v>210000</v>
          </cell>
          <cell r="P82">
            <v>210000</v>
          </cell>
          <cell r="Q82">
            <v>210000</v>
          </cell>
          <cell r="R82">
            <v>210000</v>
          </cell>
          <cell r="S82">
            <v>170</v>
          </cell>
          <cell r="T82">
            <v>2550</v>
          </cell>
          <cell r="U82" t="str">
            <v>Distribution Growth Program</v>
          </cell>
          <cell r="V82" t="str">
            <v>Distribution - Planned</v>
          </cell>
          <cell r="W82" t="str">
            <v>Scott Condie</v>
          </cell>
          <cell r="X82">
            <v>90</v>
          </cell>
        </row>
        <row r="83">
          <cell r="A83" t="str">
            <v>ESS_92</v>
          </cell>
          <cell r="B83" t="str">
            <v>New load control Relays</v>
          </cell>
          <cell r="C83" t="str">
            <v>Network Connections</v>
          </cell>
          <cell r="D83" t="str">
            <v>Network Connections</v>
          </cell>
          <cell r="E83" t="str">
            <v>Growth</v>
          </cell>
          <cell r="F83" t="str">
            <v>Program</v>
          </cell>
          <cell r="G83">
            <v>334194</v>
          </cell>
          <cell r="H83">
            <v>142585</v>
          </cell>
          <cell r="I83">
            <v>180912.5</v>
          </cell>
          <cell r="J83">
            <v>185435.31249999997</v>
          </cell>
          <cell r="K83">
            <v>190071.1953125</v>
          </cell>
          <cell r="L83">
            <v>190071.125</v>
          </cell>
          <cell r="M83">
            <v>190071.125</v>
          </cell>
          <cell r="N83">
            <v>190071.125</v>
          </cell>
          <cell r="O83">
            <v>190071.125</v>
          </cell>
          <cell r="P83">
            <v>190071.125</v>
          </cell>
          <cell r="Q83">
            <v>190071.125</v>
          </cell>
          <cell r="R83">
            <v>190071.125</v>
          </cell>
          <cell r="S83">
            <v>200</v>
          </cell>
          <cell r="T83">
            <v>3000</v>
          </cell>
          <cell r="U83" t="str">
            <v>Load Control Program</v>
          </cell>
          <cell r="V83" t="str">
            <v>Secondary Systems</v>
          </cell>
          <cell r="W83" t="str">
            <v>Steve Gough/Ian Askell</v>
          </cell>
          <cell r="X83">
            <v>92</v>
          </cell>
        </row>
        <row r="84">
          <cell r="A84" t="str">
            <v>ESS_91</v>
          </cell>
          <cell r="B84" t="str">
            <v>Meters for new connections</v>
          </cell>
          <cell r="C84" t="str">
            <v>Network Connections</v>
          </cell>
          <cell r="D84" t="str">
            <v>Network Connections</v>
          </cell>
          <cell r="E84" t="str">
            <v>Growth</v>
          </cell>
          <cell r="F84" t="str">
            <v>Program</v>
          </cell>
          <cell r="G84">
            <v>2219445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250</v>
          </cell>
          <cell r="T84">
            <v>3750</v>
          </cell>
          <cell r="U84" t="str">
            <v>Alternative Control - Metering</v>
          </cell>
          <cell r="V84" t="str">
            <v>Secondary Systems</v>
          </cell>
          <cell r="W84">
            <v>0</v>
          </cell>
          <cell r="X84">
            <v>93</v>
          </cell>
        </row>
        <row r="85">
          <cell r="A85" t="str">
            <v>ESS_94</v>
          </cell>
          <cell r="B85" t="str">
            <v>New Zone Sub &amp; Padmount (&gt;315kVA) meters</v>
          </cell>
          <cell r="C85" t="str">
            <v>Augex</v>
          </cell>
          <cell r="D85" t="str">
            <v>Capacity</v>
          </cell>
          <cell r="E85" t="str">
            <v>Growth</v>
          </cell>
          <cell r="F85" t="str">
            <v>Program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150</v>
          </cell>
          <cell r="T85">
            <v>2250</v>
          </cell>
          <cell r="U85" t="str">
            <v>Distribution Growth Program</v>
          </cell>
          <cell r="V85" t="str">
            <v>Distribution - Planned</v>
          </cell>
          <cell r="W85" t="str">
            <v>Adam White</v>
          </cell>
          <cell r="X85">
            <v>94</v>
          </cell>
        </row>
        <row r="86">
          <cell r="A86" t="str">
            <v>ESS_95</v>
          </cell>
          <cell r="B86" t="str">
            <v>Power Quality Monitoring utilising metering technology - PQ</v>
          </cell>
          <cell r="C86" t="str">
            <v>Augex</v>
          </cell>
          <cell r="D86" t="str">
            <v>Capacity</v>
          </cell>
          <cell r="E86" t="str">
            <v>Growth</v>
          </cell>
          <cell r="F86" t="str">
            <v>Program</v>
          </cell>
          <cell r="G86">
            <v>40148</v>
          </cell>
          <cell r="H86">
            <v>47469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140</v>
          </cell>
          <cell r="T86">
            <v>2100</v>
          </cell>
          <cell r="U86" t="str">
            <v>Power Quality Program</v>
          </cell>
          <cell r="V86" t="str">
            <v>Distribution - Power Quality</v>
          </cell>
          <cell r="W86" t="str">
            <v>Chandana Herath</v>
          </cell>
          <cell r="X86">
            <v>95</v>
          </cell>
        </row>
        <row r="87">
          <cell r="A87" t="str">
            <v>ESS_96N</v>
          </cell>
          <cell r="B87" t="str">
            <v>Spot Luminaire Replacements - all allocations</v>
          </cell>
          <cell r="C87" t="str">
            <v>Repex</v>
          </cell>
          <cell r="D87" t="str">
            <v>Renewal</v>
          </cell>
          <cell r="E87" t="str">
            <v>Asset Renewal or Replacement</v>
          </cell>
          <cell r="F87" t="str">
            <v>Program - Network all allocations</v>
          </cell>
          <cell r="G87">
            <v>282571</v>
          </cell>
          <cell r="H87">
            <v>858922</v>
          </cell>
          <cell r="I87">
            <v>900000</v>
          </cell>
          <cell r="J87">
            <v>922499.99999999988</v>
          </cell>
          <cell r="K87">
            <v>890000</v>
          </cell>
          <cell r="L87">
            <v>890000</v>
          </cell>
          <cell r="M87">
            <v>890000</v>
          </cell>
          <cell r="N87">
            <v>890000</v>
          </cell>
          <cell r="O87">
            <v>890000</v>
          </cell>
          <cell r="P87">
            <v>890000</v>
          </cell>
          <cell r="Q87">
            <v>890000</v>
          </cell>
          <cell r="R87">
            <v>890000</v>
          </cell>
          <cell r="S87">
            <v>250</v>
          </cell>
          <cell r="T87">
            <v>3750</v>
          </cell>
          <cell r="U87" t="str">
            <v>Alternative Control - Street Lighting</v>
          </cell>
          <cell r="V87" t="str">
            <v>Distribution - Reactive</v>
          </cell>
          <cell r="W87" t="str">
            <v>Sam Peake</v>
          </cell>
          <cell r="X87">
            <v>96</v>
          </cell>
        </row>
        <row r="88">
          <cell r="A88" t="str">
            <v>ESS_93</v>
          </cell>
          <cell r="B88" t="str">
            <v>Meter replacement program</v>
          </cell>
          <cell r="C88" t="str">
            <v>Repex</v>
          </cell>
          <cell r="D88" t="str">
            <v>Renewal</v>
          </cell>
          <cell r="E88" t="str">
            <v>Asset Renewal or Replacement</v>
          </cell>
          <cell r="F88" t="str">
            <v>Program</v>
          </cell>
          <cell r="G88">
            <v>1965167</v>
          </cell>
          <cell r="H88">
            <v>4530907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250</v>
          </cell>
          <cell r="T88">
            <v>3750</v>
          </cell>
          <cell r="U88" t="str">
            <v>Alternative Control - Metering</v>
          </cell>
          <cell r="V88" t="str">
            <v>Outsourced Programs</v>
          </cell>
          <cell r="W88" t="str">
            <v>complete program</v>
          </cell>
          <cell r="X88">
            <v>96</v>
          </cell>
        </row>
        <row r="89">
          <cell r="A89" t="str">
            <v>ESS_97</v>
          </cell>
          <cell r="B89" t="str">
            <v>Bulk Luminaire Replacements</v>
          </cell>
          <cell r="C89" t="str">
            <v>Repex</v>
          </cell>
          <cell r="D89" t="str">
            <v>Renewal</v>
          </cell>
          <cell r="E89" t="str">
            <v>Asset Renewal or Replacement</v>
          </cell>
          <cell r="F89" t="str">
            <v>Program</v>
          </cell>
          <cell r="G89">
            <v>0</v>
          </cell>
          <cell r="H89">
            <v>287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250</v>
          </cell>
          <cell r="T89">
            <v>3750</v>
          </cell>
          <cell r="U89" t="str">
            <v>Alternative Control - Street Lighting</v>
          </cell>
          <cell r="V89" t="str">
            <v>Distribution - Reactive</v>
          </cell>
          <cell r="W89" t="str">
            <v>Sam Peake</v>
          </cell>
          <cell r="X89">
            <v>97</v>
          </cell>
        </row>
        <row r="90">
          <cell r="A90" t="str">
            <v>ess_4023N</v>
          </cell>
          <cell r="B90" t="str">
            <v>Council LED program: luminaire fusing</v>
          </cell>
          <cell r="C90" t="str">
            <v>Repex</v>
          </cell>
          <cell r="D90" t="str">
            <v>Compliance</v>
          </cell>
          <cell r="E90" t="str">
            <v xml:space="preserve">Environmental, Safety, Statutory Obligations </v>
          </cell>
          <cell r="F90" t="str">
            <v>Program</v>
          </cell>
          <cell r="G90">
            <v>0</v>
          </cell>
          <cell r="H90">
            <v>0</v>
          </cell>
          <cell r="I90">
            <v>300000</v>
          </cell>
          <cell r="J90">
            <v>300000</v>
          </cell>
          <cell r="K90">
            <v>300000</v>
          </cell>
          <cell r="L90">
            <v>300000</v>
          </cell>
          <cell r="M90">
            <v>300000</v>
          </cell>
          <cell r="N90">
            <v>300000</v>
          </cell>
          <cell r="O90">
            <v>300000</v>
          </cell>
          <cell r="P90">
            <v>300000</v>
          </cell>
          <cell r="Q90">
            <v>300000</v>
          </cell>
          <cell r="R90">
            <v>300000</v>
          </cell>
          <cell r="S90">
            <v>260</v>
          </cell>
          <cell r="T90">
            <v>3900</v>
          </cell>
          <cell r="U90" t="str">
            <v>Alternative Control - Street Lighting</v>
          </cell>
          <cell r="V90" t="str">
            <v>Distribution - Reactive</v>
          </cell>
          <cell r="W90" t="str">
            <v>Sam Peake</v>
          </cell>
          <cell r="X90">
            <v>97</v>
          </cell>
        </row>
        <row r="91">
          <cell r="A91" t="str">
            <v>ESS_74</v>
          </cell>
          <cell r="B91" t="str">
            <v xml:space="preserve">Zone Substation On Line Tap Changer Refurbishment </v>
          </cell>
          <cell r="C91" t="str">
            <v>Repex</v>
          </cell>
          <cell r="D91" t="str">
            <v>Renewal</v>
          </cell>
          <cell r="E91" t="str">
            <v>Asset Renewal or Replacement</v>
          </cell>
          <cell r="F91" t="str">
            <v>Program</v>
          </cell>
          <cell r="G91">
            <v>483144</v>
          </cell>
          <cell r="H91">
            <v>0</v>
          </cell>
          <cell r="I91">
            <v>48505</v>
          </cell>
          <cell r="J91">
            <v>150000</v>
          </cell>
          <cell r="K91">
            <v>150000</v>
          </cell>
          <cell r="L91">
            <v>150000</v>
          </cell>
          <cell r="M91">
            <v>150000</v>
          </cell>
          <cell r="N91">
            <v>150000</v>
          </cell>
          <cell r="O91">
            <v>150000</v>
          </cell>
          <cell r="P91">
            <v>150000</v>
          </cell>
          <cell r="Q91">
            <v>150000</v>
          </cell>
          <cell r="R91">
            <v>150000</v>
          </cell>
          <cell r="S91">
            <v>240</v>
          </cell>
          <cell r="T91">
            <v>3600</v>
          </cell>
          <cell r="U91" t="str">
            <v>Zone Substation Plant Program</v>
          </cell>
          <cell r="V91" t="str">
            <v>Primary Systems - ZS</v>
          </cell>
          <cell r="W91" t="str">
            <v>James Firman</v>
          </cell>
          <cell r="X91">
            <v>99</v>
          </cell>
        </row>
        <row r="92">
          <cell r="A92" t="str">
            <v>ESS_41D</v>
          </cell>
          <cell r="B92" t="str">
            <v>LV switchgear and pillar replacement - defined projects</v>
          </cell>
          <cell r="C92" t="str">
            <v>Repex</v>
          </cell>
          <cell r="D92" t="str">
            <v>Renewal</v>
          </cell>
          <cell r="E92" t="str">
            <v>Asset Renewal or Replacement</v>
          </cell>
          <cell r="F92" t="str">
            <v>Program - Defined projects</v>
          </cell>
          <cell r="G92">
            <v>557808</v>
          </cell>
          <cell r="H92">
            <v>510679</v>
          </cell>
          <cell r="I92">
            <v>351366</v>
          </cell>
          <cell r="J92">
            <v>406000</v>
          </cell>
          <cell r="K92">
            <v>416150</v>
          </cell>
          <cell r="L92">
            <v>416150</v>
          </cell>
          <cell r="M92">
            <v>416150</v>
          </cell>
          <cell r="N92">
            <v>416150</v>
          </cell>
          <cell r="O92">
            <v>416150</v>
          </cell>
          <cell r="P92">
            <v>416150</v>
          </cell>
          <cell r="Q92">
            <v>416150</v>
          </cell>
          <cell r="R92">
            <v>416150</v>
          </cell>
          <cell r="S92">
            <v>240</v>
          </cell>
          <cell r="T92">
            <v>3600</v>
          </cell>
          <cell r="U92" t="str">
            <v>Underground Cables Program</v>
          </cell>
          <cell r="V92" t="str">
            <v>Distribution - Planned</v>
          </cell>
          <cell r="W92" t="str">
            <v>Daniel Kelly</v>
          </cell>
          <cell r="X92">
            <v>100</v>
          </cell>
        </row>
        <row r="93">
          <cell r="A93" t="str">
            <v>ESS_87</v>
          </cell>
          <cell r="B93" t="str">
            <v xml:space="preserve">Zone Substation Earthing System Refurbishment </v>
          </cell>
          <cell r="C93" t="str">
            <v>Repex</v>
          </cell>
          <cell r="D93" t="str">
            <v>Renewal</v>
          </cell>
          <cell r="E93" t="str">
            <v xml:space="preserve">Environmental, Safety, Statutory Obligations </v>
          </cell>
          <cell r="F93" t="str">
            <v>Program</v>
          </cell>
          <cell r="G93">
            <v>467903</v>
          </cell>
          <cell r="H93">
            <v>345841</v>
          </cell>
          <cell r="I93">
            <v>122144</v>
          </cell>
          <cell r="J93">
            <v>200623.99999999997</v>
          </cell>
          <cell r="K93">
            <v>175790</v>
          </cell>
          <cell r="L93">
            <v>175790</v>
          </cell>
          <cell r="M93">
            <v>175790</v>
          </cell>
          <cell r="N93">
            <v>175790</v>
          </cell>
          <cell r="O93">
            <v>175790</v>
          </cell>
          <cell r="P93">
            <v>175790</v>
          </cell>
          <cell r="Q93">
            <v>175790</v>
          </cell>
          <cell r="R93">
            <v>175790</v>
          </cell>
          <cell r="S93">
            <v>240</v>
          </cell>
          <cell r="T93">
            <v>3600</v>
          </cell>
          <cell r="U93" t="str">
            <v>Zone Substation Infrastructure Program</v>
          </cell>
          <cell r="V93" t="str">
            <v>Primary Systems - ZS</v>
          </cell>
          <cell r="W93" t="str">
            <v>Glen Barnes</v>
          </cell>
          <cell r="X93">
            <v>100</v>
          </cell>
        </row>
        <row r="94">
          <cell r="A94" t="str">
            <v>ESS_101</v>
          </cell>
          <cell r="B94" t="str">
            <v>LIDAR - Capitalised Overhead Data Capture</v>
          </cell>
          <cell r="C94" t="str">
            <v>Non System</v>
          </cell>
          <cell r="D94" t="str">
            <v>Compliance</v>
          </cell>
          <cell r="E94" t="str">
            <v xml:space="preserve">Environmental, Safety, Statutory Obligations </v>
          </cell>
          <cell r="F94" t="str">
            <v>Program</v>
          </cell>
          <cell r="G94">
            <v>9406658</v>
          </cell>
          <cell r="H94">
            <v>8595740</v>
          </cell>
          <cell r="I94">
            <v>5531996.0018548351</v>
          </cell>
          <cell r="J94">
            <v>5101117.8989499742</v>
          </cell>
          <cell r="K94">
            <v>5000000</v>
          </cell>
          <cell r="L94">
            <v>5000000</v>
          </cell>
          <cell r="M94">
            <v>5000000</v>
          </cell>
          <cell r="N94">
            <v>5000000</v>
          </cell>
          <cell r="O94">
            <v>5000000</v>
          </cell>
          <cell r="P94">
            <v>5000000</v>
          </cell>
          <cell r="Q94">
            <v>5000000</v>
          </cell>
          <cell r="R94">
            <v>5000000</v>
          </cell>
          <cell r="S94">
            <v>260</v>
          </cell>
          <cell r="T94">
            <v>3900</v>
          </cell>
          <cell r="U94" t="str">
            <v xml:space="preserve">LiDar program </v>
          </cell>
          <cell r="V94" t="str">
            <v>LiDAR</v>
          </cell>
          <cell r="W94" t="str">
            <v>Bush Skitek</v>
          </cell>
          <cell r="X94">
            <v>101</v>
          </cell>
        </row>
        <row r="95">
          <cell r="A95" t="str">
            <v>ESS_31</v>
          </cell>
          <cell r="B95" t="str">
            <v>Enclosed Substation Refurbishment Program</v>
          </cell>
          <cell r="C95" t="str">
            <v>Repex</v>
          </cell>
          <cell r="D95" t="str">
            <v>Renewal</v>
          </cell>
          <cell r="E95" t="str">
            <v>Asset Renewal or Replacement</v>
          </cell>
          <cell r="F95" t="str">
            <v>Program</v>
          </cell>
          <cell r="G95">
            <v>4240811</v>
          </cell>
          <cell r="H95">
            <v>4405790</v>
          </cell>
          <cell r="I95">
            <v>2457369</v>
          </cell>
          <cell r="J95">
            <v>7440630</v>
          </cell>
          <cell r="K95">
            <v>7400000</v>
          </cell>
          <cell r="L95">
            <v>7400000</v>
          </cell>
          <cell r="M95">
            <v>7400000</v>
          </cell>
          <cell r="N95">
            <v>7400000</v>
          </cell>
          <cell r="O95">
            <v>7400000</v>
          </cell>
          <cell r="P95">
            <v>7400000</v>
          </cell>
          <cell r="Q95">
            <v>7400000</v>
          </cell>
          <cell r="R95">
            <v>7400000</v>
          </cell>
          <cell r="S95">
            <v>260</v>
          </cell>
          <cell r="T95">
            <v>3900</v>
          </cell>
          <cell r="U95" t="str">
            <v xml:space="preserve">Distribution Substation Program </v>
          </cell>
          <cell r="V95" t="str">
            <v>Distribution - Planned</v>
          </cell>
          <cell r="W95" t="str">
            <v>Daniel Kelly</v>
          </cell>
          <cell r="X95">
            <v>101</v>
          </cell>
        </row>
        <row r="96">
          <cell r="A96" t="str">
            <v>ESS_4020N</v>
          </cell>
          <cell r="B96" t="str">
            <v>Street Lighting poles and column replacement - all allocations</v>
          </cell>
          <cell r="C96" t="str">
            <v>Repex</v>
          </cell>
          <cell r="D96" t="str">
            <v>Renewal</v>
          </cell>
          <cell r="E96" t="str">
            <v>Asset Renewal or Replacement</v>
          </cell>
          <cell r="F96" t="str">
            <v>Program - Network all allocations</v>
          </cell>
          <cell r="G96">
            <v>0</v>
          </cell>
          <cell r="H96">
            <v>0</v>
          </cell>
          <cell r="I96">
            <v>0</v>
          </cell>
          <cell r="J96">
            <v>1263187.45</v>
          </cell>
          <cell r="K96">
            <v>1000000</v>
          </cell>
          <cell r="L96">
            <v>1000000</v>
          </cell>
          <cell r="M96">
            <v>1000000</v>
          </cell>
          <cell r="N96">
            <v>1000000</v>
          </cell>
          <cell r="O96">
            <v>1000000</v>
          </cell>
          <cell r="P96">
            <v>1000000</v>
          </cell>
          <cell r="Q96">
            <v>1000000</v>
          </cell>
          <cell r="R96">
            <v>1000000</v>
          </cell>
          <cell r="S96">
            <v>240</v>
          </cell>
          <cell r="T96">
            <v>3600</v>
          </cell>
          <cell r="U96" t="str">
            <v>Alternative Control - Street Lighting</v>
          </cell>
          <cell r="V96" t="str">
            <v>Distribution - Reactive</v>
          </cell>
          <cell r="W96" t="str">
            <v>Sam Peake</v>
          </cell>
          <cell r="X96">
            <v>1001</v>
          </cell>
        </row>
        <row r="97">
          <cell r="A97" t="str">
            <v>ESS_1009</v>
          </cell>
          <cell r="B97" t="str">
            <v>Deniliquin to Moulamein tee - convert section of 66kV single cct to dual and add 66kV bay</v>
          </cell>
          <cell r="C97" t="str">
            <v>Augex</v>
          </cell>
          <cell r="D97" t="str">
            <v>Capacity</v>
          </cell>
          <cell r="E97" t="str">
            <v>Growth</v>
          </cell>
          <cell r="F97" t="str">
            <v>Major Project - Committed Project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270</v>
          </cell>
          <cell r="T97">
            <v>4050</v>
          </cell>
          <cell r="U97" t="str">
            <v>Subtransmission Major Project</v>
          </cell>
          <cell r="V97" t="str">
            <v>Major Projects</v>
          </cell>
          <cell r="W97">
            <v>0</v>
          </cell>
          <cell r="X97">
            <v>1004</v>
          </cell>
        </row>
        <row r="98">
          <cell r="A98" t="str">
            <v>ESS_2003</v>
          </cell>
          <cell r="B98" t="str">
            <v>Williamsdale TG to Googong Town ZS - Refurbish and Connect 132 kV Line</v>
          </cell>
          <cell r="C98" t="str">
            <v>Network Connection</v>
          </cell>
          <cell r="D98" t="str">
            <v>Network Connection</v>
          </cell>
          <cell r="E98" t="str">
            <v>Growth</v>
          </cell>
          <cell r="F98" t="str">
            <v>Major Project - Committed Project</v>
          </cell>
          <cell r="G98">
            <v>0</v>
          </cell>
          <cell r="H98">
            <v>123250</v>
          </cell>
          <cell r="I98">
            <v>1220000</v>
          </cell>
          <cell r="J98">
            <v>51249.999999999993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280</v>
          </cell>
          <cell r="T98">
            <v>4200</v>
          </cell>
          <cell r="U98" t="str">
            <v>Subtransmission Major Project</v>
          </cell>
          <cell r="V98" t="str">
            <v>Major Projects</v>
          </cell>
          <cell r="W98">
            <v>0</v>
          </cell>
          <cell r="X98">
            <v>1005</v>
          </cell>
        </row>
        <row r="99">
          <cell r="A99" t="str">
            <v>ESS_1006</v>
          </cell>
          <cell r="B99" t="str">
            <v>Cobar town supply augmentation</v>
          </cell>
          <cell r="C99" t="str">
            <v>Augex</v>
          </cell>
          <cell r="D99" t="str">
            <v>Capacity</v>
          </cell>
          <cell r="E99" t="str">
            <v>Growth</v>
          </cell>
          <cell r="F99" t="str">
            <v>Major Project - Committed Project</v>
          </cell>
          <cell r="G99">
            <v>94970</v>
          </cell>
          <cell r="H99">
            <v>785048</v>
          </cell>
          <cell r="I99">
            <v>2095482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230</v>
          </cell>
          <cell r="T99">
            <v>3450</v>
          </cell>
          <cell r="U99" t="str">
            <v>Subtransmission Major Project</v>
          </cell>
          <cell r="V99" t="str">
            <v>Major Projects</v>
          </cell>
          <cell r="W99">
            <v>0</v>
          </cell>
          <cell r="X99">
            <v>1006</v>
          </cell>
        </row>
        <row r="100">
          <cell r="A100" t="str">
            <v>ESS_1008</v>
          </cell>
          <cell r="B100" t="str">
            <v xml:space="preserve">Cooma - TransGrid rebuild 66/11kV substation </v>
          </cell>
          <cell r="C100" t="str">
            <v>Repex</v>
          </cell>
          <cell r="D100" t="str">
            <v>Renewal</v>
          </cell>
          <cell r="E100" t="str">
            <v>Asset Renewal or Replacement</v>
          </cell>
          <cell r="F100" t="str">
            <v>Major Project - Committed Project</v>
          </cell>
          <cell r="G100">
            <v>67053</v>
          </cell>
          <cell r="H100">
            <v>1497122</v>
          </cell>
          <cell r="I100">
            <v>4728262</v>
          </cell>
          <cell r="J100">
            <v>225499.99999999997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290</v>
          </cell>
          <cell r="T100">
            <v>4350</v>
          </cell>
          <cell r="U100" t="str">
            <v>Subtransmission Major Project</v>
          </cell>
          <cell r="V100" t="str">
            <v>Major Projects</v>
          </cell>
          <cell r="W100">
            <v>0</v>
          </cell>
          <cell r="X100">
            <v>1008</v>
          </cell>
        </row>
        <row r="101">
          <cell r="A101" t="str">
            <v>ESS_4</v>
          </cell>
          <cell r="B101" t="str">
            <v>Distribution Growth - Customer Connections</v>
          </cell>
          <cell r="C101" t="str">
            <v>Network Connections</v>
          </cell>
          <cell r="D101" t="str">
            <v>Network Connections</v>
          </cell>
          <cell r="E101" t="str">
            <v>Growth</v>
          </cell>
          <cell r="F101" t="str">
            <v>Program</v>
          </cell>
          <cell r="G101">
            <v>13735018</v>
          </cell>
          <cell r="H101">
            <v>11552913</v>
          </cell>
          <cell r="I101">
            <v>8993975</v>
          </cell>
          <cell r="J101">
            <v>8500000</v>
          </cell>
          <cell r="K101">
            <v>8700000</v>
          </cell>
          <cell r="L101">
            <v>8700000</v>
          </cell>
          <cell r="M101">
            <v>8700000</v>
          </cell>
          <cell r="N101">
            <v>8700000</v>
          </cell>
          <cell r="O101">
            <v>8700000</v>
          </cell>
          <cell r="P101">
            <v>8700000</v>
          </cell>
          <cell r="Q101">
            <v>8700000</v>
          </cell>
          <cell r="R101">
            <v>8700000</v>
          </cell>
          <cell r="S101">
            <v>260</v>
          </cell>
          <cell r="T101">
            <v>3900</v>
          </cell>
          <cell r="U101" t="str">
            <v>Distribution Growth Program</v>
          </cell>
          <cell r="V101" t="str">
            <v>Distribution - Planned</v>
          </cell>
          <cell r="W101" t="str">
            <v xml:space="preserve">Vince Kelly </v>
          </cell>
          <cell r="X101">
            <v>1009</v>
          </cell>
        </row>
        <row r="102">
          <cell r="A102" t="str">
            <v>ESS_2010</v>
          </cell>
          <cell r="B102" t="str">
            <v>Queanbeyan South - 11 kV transformer cable upgrade</v>
          </cell>
          <cell r="C102" t="str">
            <v>Augex</v>
          </cell>
          <cell r="D102" t="str">
            <v>Capacity</v>
          </cell>
          <cell r="E102" t="str">
            <v>Growth</v>
          </cell>
          <cell r="F102" t="str">
            <v>Major Project - Committed Project</v>
          </cell>
          <cell r="G102">
            <v>1264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280</v>
          </cell>
          <cell r="T102">
            <v>4200</v>
          </cell>
          <cell r="U102" t="str">
            <v>Subtransmission Major Project</v>
          </cell>
          <cell r="V102" t="str">
            <v>Major Projects</v>
          </cell>
          <cell r="W102">
            <v>0</v>
          </cell>
          <cell r="X102">
            <v>1010</v>
          </cell>
        </row>
        <row r="103">
          <cell r="A103" t="str">
            <v>ESS_1020</v>
          </cell>
          <cell r="B103" t="str">
            <v>Orange North - TransGrid rebuild Orange 66kV busbar</v>
          </cell>
          <cell r="C103" t="str">
            <v>Repex</v>
          </cell>
          <cell r="D103" t="str">
            <v>Renewal</v>
          </cell>
          <cell r="E103" t="str">
            <v>Asset Renewal or Replacement</v>
          </cell>
          <cell r="F103" t="str">
            <v>Major Project - Committed Project</v>
          </cell>
          <cell r="G103">
            <v>438912</v>
          </cell>
          <cell r="H103">
            <v>1565202</v>
          </cell>
          <cell r="I103">
            <v>50000</v>
          </cell>
          <cell r="J103">
            <v>1947499.9999999998</v>
          </cell>
          <cell r="K103">
            <v>1500000</v>
          </cell>
          <cell r="L103">
            <v>1500000</v>
          </cell>
          <cell r="M103">
            <v>1500000</v>
          </cell>
          <cell r="N103">
            <v>1500000</v>
          </cell>
          <cell r="O103">
            <v>1500000</v>
          </cell>
          <cell r="P103">
            <v>1500000</v>
          </cell>
          <cell r="Q103">
            <v>1500000</v>
          </cell>
          <cell r="R103">
            <v>1500000</v>
          </cell>
          <cell r="S103">
            <v>280</v>
          </cell>
          <cell r="T103">
            <v>4200</v>
          </cell>
          <cell r="U103" t="str">
            <v>Subtransmission Major Project</v>
          </cell>
          <cell r="V103" t="str">
            <v>Major Projects</v>
          </cell>
          <cell r="W103">
            <v>0</v>
          </cell>
          <cell r="X103">
            <v>1011</v>
          </cell>
        </row>
        <row r="104">
          <cell r="A104" t="str">
            <v>ESS_1027</v>
          </cell>
          <cell r="B104" t="str">
            <v>Tamworth to Quirindi - secure easements for future second feeder</v>
          </cell>
          <cell r="C104" t="str">
            <v>Network connections</v>
          </cell>
          <cell r="D104" t="str">
            <v>Capacity</v>
          </cell>
          <cell r="E104" t="str">
            <v>Growth</v>
          </cell>
          <cell r="F104" t="str">
            <v>Major Project - Committed Project</v>
          </cell>
          <cell r="G104">
            <v>1654450</v>
          </cell>
          <cell r="H104">
            <v>9929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280</v>
          </cell>
          <cell r="T104">
            <v>4200</v>
          </cell>
          <cell r="U104" t="str">
            <v>Subtransmission Major Project</v>
          </cell>
          <cell r="V104" t="str">
            <v>Major Projects</v>
          </cell>
          <cell r="W104">
            <v>0</v>
          </cell>
          <cell r="X104">
            <v>1012</v>
          </cell>
        </row>
        <row r="105">
          <cell r="A105" t="str">
            <v>ESS_1013</v>
          </cell>
          <cell r="B105" t="str">
            <v>Goulburn to Woodlawn - upgrade 66 kV line</v>
          </cell>
          <cell r="C105" t="str">
            <v>Augex</v>
          </cell>
          <cell r="D105" t="str">
            <v>Capacity</v>
          </cell>
          <cell r="E105" t="str">
            <v>Growth</v>
          </cell>
          <cell r="F105" t="str">
            <v>Major Project - Committed Project</v>
          </cell>
          <cell r="G105">
            <v>55148</v>
          </cell>
          <cell r="H105">
            <v>870945</v>
          </cell>
          <cell r="I105">
            <v>22000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230</v>
          </cell>
          <cell r="T105">
            <v>3450</v>
          </cell>
          <cell r="U105" t="str">
            <v>Subtransmission Major Project</v>
          </cell>
          <cell r="V105" t="str">
            <v>Major Projects</v>
          </cell>
          <cell r="W105">
            <v>0</v>
          </cell>
          <cell r="X105">
            <v>1013</v>
          </cell>
        </row>
        <row r="106">
          <cell r="A106" t="str">
            <v>ESS_1030</v>
          </cell>
          <cell r="B106" t="str">
            <v>Googong to Tralee - construct dual 132kV feeder (operate at 11kV)</v>
          </cell>
          <cell r="C106" t="str">
            <v>Augex</v>
          </cell>
          <cell r="D106" t="str">
            <v>Capacity</v>
          </cell>
          <cell r="E106" t="str">
            <v>Growth</v>
          </cell>
          <cell r="F106" t="str">
            <v>Major Project - Committed Project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280</v>
          </cell>
          <cell r="T106">
            <v>4200</v>
          </cell>
          <cell r="U106" t="str">
            <v>Subtransmission Major Project</v>
          </cell>
          <cell r="V106" t="str">
            <v>Major Projects</v>
          </cell>
          <cell r="W106">
            <v>0</v>
          </cell>
          <cell r="X106">
            <v>1014</v>
          </cell>
        </row>
        <row r="107">
          <cell r="A107" t="str">
            <v>ESS_2022</v>
          </cell>
          <cell r="B107" t="str">
            <v>Cooma to Bega - convert 66kV feeder to dual 132/66kV</v>
          </cell>
          <cell r="C107" t="str">
            <v>Augex</v>
          </cell>
          <cell r="D107" t="str">
            <v>Capacity</v>
          </cell>
          <cell r="E107" t="str">
            <v>Growth</v>
          </cell>
          <cell r="F107" t="str">
            <v>Major Project - Committed Project</v>
          </cell>
          <cell r="G107">
            <v>3690453</v>
          </cell>
          <cell r="H107">
            <v>516664</v>
          </cell>
          <cell r="I107">
            <v>1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280</v>
          </cell>
          <cell r="T107">
            <v>4200</v>
          </cell>
          <cell r="U107" t="str">
            <v>Subtransmission Major Project</v>
          </cell>
          <cell r="V107" t="str">
            <v>Major Projects</v>
          </cell>
          <cell r="W107">
            <v>0</v>
          </cell>
          <cell r="X107">
            <v>1016</v>
          </cell>
        </row>
        <row r="108">
          <cell r="A108" t="str">
            <v>ESS_1017</v>
          </cell>
          <cell r="B108" t="str">
            <v>Metering for ZS (Power Quality meters)</v>
          </cell>
          <cell r="C108" t="str">
            <v>Augex</v>
          </cell>
          <cell r="D108" t="str">
            <v>Compliance</v>
          </cell>
          <cell r="E108" t="str">
            <v xml:space="preserve">Environmental, Safety, Statutory Obligations </v>
          </cell>
          <cell r="F108" t="str">
            <v>Program</v>
          </cell>
          <cell r="G108">
            <v>0</v>
          </cell>
          <cell r="H108">
            <v>0</v>
          </cell>
          <cell r="I108">
            <v>120000</v>
          </cell>
          <cell r="J108">
            <v>200000</v>
          </cell>
          <cell r="K108">
            <v>300000</v>
          </cell>
          <cell r="L108">
            <v>300000</v>
          </cell>
          <cell r="M108">
            <v>300000</v>
          </cell>
          <cell r="N108">
            <v>300000</v>
          </cell>
          <cell r="O108">
            <v>300000</v>
          </cell>
          <cell r="P108">
            <v>300000</v>
          </cell>
          <cell r="Q108">
            <v>300000</v>
          </cell>
          <cell r="R108">
            <v>300000</v>
          </cell>
          <cell r="S108">
            <v>140</v>
          </cell>
          <cell r="T108">
            <v>2100</v>
          </cell>
          <cell r="U108" t="str">
            <v>Power Quality Program</v>
          </cell>
          <cell r="V108" t="str">
            <v>Major Projects</v>
          </cell>
          <cell r="W108" t="str">
            <v>Chandana Herath</v>
          </cell>
          <cell r="X108">
            <v>1017</v>
          </cell>
        </row>
        <row r="109">
          <cell r="A109" t="str">
            <v>ESS_1018</v>
          </cell>
          <cell r="B109" t="str">
            <v>Nyngan 132kV network reinforcement</v>
          </cell>
          <cell r="C109" t="str">
            <v>Augex</v>
          </cell>
          <cell r="D109" t="str">
            <v>Capacity</v>
          </cell>
          <cell r="E109" t="str">
            <v>Growth</v>
          </cell>
          <cell r="F109" t="str">
            <v>Major Project - Committed Project</v>
          </cell>
          <cell r="G109">
            <v>74682</v>
          </cell>
          <cell r="H109">
            <v>2403094</v>
          </cell>
          <cell r="I109">
            <v>4354777</v>
          </cell>
          <cell r="J109">
            <v>105062.49999999999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280</v>
          </cell>
          <cell r="T109">
            <v>4200</v>
          </cell>
          <cell r="U109" t="str">
            <v>Subtransmission Major Project</v>
          </cell>
          <cell r="V109" t="str">
            <v>Major Projects</v>
          </cell>
          <cell r="W109" t="str">
            <v>Ben Bates</v>
          </cell>
          <cell r="X109">
            <v>1018</v>
          </cell>
        </row>
        <row r="110">
          <cell r="A110" t="str">
            <v>ESS_1011</v>
          </cell>
          <cell r="B110" t="str">
            <v>Googong Town - establish new 132/11kV substation</v>
          </cell>
          <cell r="C110" t="str">
            <v>Network Connection</v>
          </cell>
          <cell r="D110" t="str">
            <v>Network Connection</v>
          </cell>
          <cell r="E110" t="str">
            <v>Growth</v>
          </cell>
          <cell r="F110" t="str">
            <v>Major Project - Committed Project</v>
          </cell>
          <cell r="G110">
            <v>6067783</v>
          </cell>
          <cell r="H110">
            <v>830828</v>
          </cell>
          <cell r="I110">
            <v>10000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280</v>
          </cell>
          <cell r="T110">
            <v>4200</v>
          </cell>
          <cell r="U110" t="str">
            <v>Subtransmission Major Project</v>
          </cell>
          <cell r="V110" t="str">
            <v>Major Projects</v>
          </cell>
          <cell r="W110">
            <v>0</v>
          </cell>
          <cell r="X110">
            <v>1020</v>
          </cell>
        </row>
        <row r="111">
          <cell r="A111" t="str">
            <v>ESS_1022</v>
          </cell>
          <cell r="B111" t="str">
            <v>Orange to Blayney - reconductor 66kV feeder</v>
          </cell>
          <cell r="C111" t="str">
            <v>Augex</v>
          </cell>
          <cell r="D111" t="str">
            <v>Capacity</v>
          </cell>
          <cell r="E111" t="str">
            <v>Growth</v>
          </cell>
          <cell r="F111" t="str">
            <v>Major Project - Committed Project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230</v>
          </cell>
          <cell r="T111">
            <v>3450</v>
          </cell>
          <cell r="U111" t="str">
            <v>Subtransmission Major Project</v>
          </cell>
          <cell r="V111" t="str">
            <v>Major Projects</v>
          </cell>
          <cell r="W111">
            <v>0</v>
          </cell>
          <cell r="X111">
            <v>1022</v>
          </cell>
        </row>
        <row r="112">
          <cell r="A112" t="str">
            <v>ESS_1023N</v>
          </cell>
          <cell r="B112" t="str">
            <v>Rectification of Low Clearance on Overhead Feeders - all allocations</v>
          </cell>
          <cell r="C112" t="str">
            <v>Repex</v>
          </cell>
          <cell r="D112" t="str">
            <v>Compliance</v>
          </cell>
          <cell r="E112" t="str">
            <v xml:space="preserve">Environmental, Safety, Statutory Obligations </v>
          </cell>
          <cell r="F112" t="str">
            <v>Program - Network all allocations</v>
          </cell>
          <cell r="G112">
            <v>2400</v>
          </cell>
          <cell r="H112">
            <v>22164902</v>
          </cell>
          <cell r="I112">
            <v>20400000</v>
          </cell>
          <cell r="J112">
            <v>20600000</v>
          </cell>
          <cell r="K112">
            <v>20000000</v>
          </cell>
          <cell r="L112">
            <v>20000000</v>
          </cell>
          <cell r="M112">
            <v>20000000</v>
          </cell>
          <cell r="N112">
            <v>20000000</v>
          </cell>
          <cell r="O112">
            <v>20000000</v>
          </cell>
          <cell r="P112">
            <v>20000000</v>
          </cell>
          <cell r="Q112">
            <v>20000000</v>
          </cell>
          <cell r="R112">
            <v>20000000</v>
          </cell>
          <cell r="S112">
            <v>400</v>
          </cell>
          <cell r="T112">
            <v>6000</v>
          </cell>
          <cell r="U112" t="str">
            <v xml:space="preserve">Low Clearance Program </v>
          </cell>
          <cell r="V112" t="str">
            <v>Distribution - Reactive</v>
          </cell>
          <cell r="W112" t="str">
            <v>Stephen Fisher</v>
          </cell>
          <cell r="X112">
            <v>1023</v>
          </cell>
        </row>
        <row r="113">
          <cell r="A113" t="str">
            <v>ESS_1024D</v>
          </cell>
          <cell r="B113" t="str">
            <v>Rectification of low clearance on Subtransmission feeders - defined projects</v>
          </cell>
          <cell r="C113" t="str">
            <v>Repex</v>
          </cell>
          <cell r="D113" t="str">
            <v>Compliance</v>
          </cell>
          <cell r="E113" t="str">
            <v>Asset Renewal or Replacement</v>
          </cell>
          <cell r="F113" t="str">
            <v>Program - Defined projects</v>
          </cell>
          <cell r="G113">
            <v>2117133</v>
          </cell>
          <cell r="H113">
            <v>1569848</v>
          </cell>
          <cell r="I113">
            <v>2500000</v>
          </cell>
          <cell r="J113">
            <v>1480000</v>
          </cell>
          <cell r="K113">
            <v>1276125</v>
          </cell>
          <cell r="L113">
            <v>1276125</v>
          </cell>
          <cell r="M113">
            <v>1276125</v>
          </cell>
          <cell r="N113">
            <v>1276125</v>
          </cell>
          <cell r="O113">
            <v>1276125</v>
          </cell>
          <cell r="P113">
            <v>1276125</v>
          </cell>
          <cell r="Q113">
            <v>1276125</v>
          </cell>
          <cell r="R113">
            <v>1276125</v>
          </cell>
          <cell r="S113">
            <v>400</v>
          </cell>
          <cell r="T113">
            <v>6000</v>
          </cell>
          <cell r="U113" t="str">
            <v xml:space="preserve">Low Clearance Program </v>
          </cell>
          <cell r="V113" t="str">
            <v>Major Projects</v>
          </cell>
          <cell r="W113" t="str">
            <v>Paul Hamill</v>
          </cell>
          <cell r="X113">
            <v>1024</v>
          </cell>
        </row>
        <row r="114">
          <cell r="A114" t="str">
            <v>ESS_1024N</v>
          </cell>
          <cell r="B114" t="str">
            <v>Rectification of low clearance on Subtransmission feeders - allocations portion</v>
          </cell>
          <cell r="C114" t="str">
            <v>Repex</v>
          </cell>
          <cell r="D114" t="str">
            <v>Compliance</v>
          </cell>
          <cell r="E114" t="str">
            <v>Asset Renewal or Replacement</v>
          </cell>
          <cell r="F114" t="str">
            <v>Program - Network allocations</v>
          </cell>
          <cell r="G114">
            <v>0</v>
          </cell>
          <cell r="H114">
            <v>261304</v>
          </cell>
          <cell r="I114">
            <v>310000</v>
          </cell>
          <cell r="J114">
            <v>161975.42541764834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400</v>
          </cell>
          <cell r="T114">
            <v>6000</v>
          </cell>
          <cell r="U114" t="str">
            <v xml:space="preserve">Low Clearance Program </v>
          </cell>
          <cell r="V114" t="str">
            <v>Distribution - Reactive</v>
          </cell>
          <cell r="W114" t="str">
            <v>Stephen Fisher</v>
          </cell>
          <cell r="X114">
            <v>1024</v>
          </cell>
        </row>
        <row r="115">
          <cell r="A115" t="str">
            <v>ESS_1025</v>
          </cell>
          <cell r="B115" t="str">
            <v>Sutton ZS - install 66/11kV transformer</v>
          </cell>
          <cell r="C115" t="str">
            <v>Augex</v>
          </cell>
          <cell r="D115" t="str">
            <v>Capacity</v>
          </cell>
          <cell r="E115" t="str">
            <v>Growth</v>
          </cell>
          <cell r="F115" t="str">
            <v>Major Project - Committed Project</v>
          </cell>
          <cell r="G115">
            <v>0</v>
          </cell>
          <cell r="H115">
            <v>203115</v>
          </cell>
          <cell r="I115">
            <v>1655000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280</v>
          </cell>
          <cell r="T115">
            <v>4200</v>
          </cell>
          <cell r="U115" t="str">
            <v>Subtransmission Major Project</v>
          </cell>
          <cell r="V115" t="str">
            <v>Major Projects</v>
          </cell>
          <cell r="W115">
            <v>0</v>
          </cell>
          <cell r="X115">
            <v>1025</v>
          </cell>
        </row>
        <row r="116">
          <cell r="A116" t="str">
            <v>ESS_1026</v>
          </cell>
          <cell r="B116" t="str">
            <v>Tamworth - TransGrid 132/66kV substation relocate 66kV feeders</v>
          </cell>
          <cell r="C116" t="str">
            <v>Repex</v>
          </cell>
          <cell r="D116" t="str">
            <v>Renewal</v>
          </cell>
          <cell r="E116" t="str">
            <v>Asset Renewal or Replacement</v>
          </cell>
          <cell r="F116" t="str">
            <v>Major Project - Committed Project</v>
          </cell>
          <cell r="G116">
            <v>236525</v>
          </cell>
          <cell r="H116">
            <v>470242</v>
          </cell>
          <cell r="I116">
            <v>5000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230</v>
          </cell>
          <cell r="T116">
            <v>3450</v>
          </cell>
          <cell r="U116" t="str">
            <v>Subtransmission Major Project</v>
          </cell>
          <cell r="V116" t="str">
            <v>Major Projects</v>
          </cell>
          <cell r="W116">
            <v>0</v>
          </cell>
          <cell r="X116">
            <v>1026</v>
          </cell>
        </row>
        <row r="117">
          <cell r="A117" t="str">
            <v>ESS_1014</v>
          </cell>
          <cell r="B117" t="str">
            <v>Griffith - Augment Supply to Tharbogang/Goolgowi</v>
          </cell>
          <cell r="C117" t="str">
            <v>Augex</v>
          </cell>
          <cell r="D117" t="str">
            <v>Capacity</v>
          </cell>
          <cell r="E117" t="str">
            <v>Growth</v>
          </cell>
          <cell r="F117" t="str">
            <v>Major Project - Committed Project</v>
          </cell>
          <cell r="G117">
            <v>0</v>
          </cell>
          <cell r="H117">
            <v>1059669</v>
          </cell>
          <cell r="I117">
            <v>938216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280</v>
          </cell>
          <cell r="T117">
            <v>4200</v>
          </cell>
          <cell r="U117" t="str">
            <v>Subtransmission Major Project</v>
          </cell>
          <cell r="V117" t="str">
            <v>Major Projects</v>
          </cell>
          <cell r="W117">
            <v>0</v>
          </cell>
          <cell r="X117">
            <v>1027</v>
          </cell>
        </row>
        <row r="118">
          <cell r="A118" t="str">
            <v>ESS_1028</v>
          </cell>
          <cell r="B118" t="str">
            <v>Terranora to QLD border - refurbish 110kV towers in line with Powerlink</v>
          </cell>
          <cell r="C118" t="str">
            <v>Repex</v>
          </cell>
          <cell r="D118" t="str">
            <v>Renewal</v>
          </cell>
          <cell r="E118" t="str">
            <v>Asset Renewal or Replacement</v>
          </cell>
          <cell r="F118" t="str">
            <v>Major Project - Committed Project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280</v>
          </cell>
          <cell r="T118">
            <v>4200</v>
          </cell>
          <cell r="U118" t="str">
            <v>Subtransmission Major Project</v>
          </cell>
          <cell r="V118" t="str">
            <v>Major Projects</v>
          </cell>
          <cell r="W118">
            <v>0</v>
          </cell>
          <cell r="X118">
            <v>1028</v>
          </cell>
        </row>
        <row r="119">
          <cell r="A119" t="str">
            <v>ESS_1033</v>
          </cell>
          <cell r="B119" t="str">
            <v>Yarrandale to Gilgandra - rebuild existing 66kV feeder</v>
          </cell>
          <cell r="C119" t="str">
            <v>Repex</v>
          </cell>
          <cell r="D119" t="str">
            <v>Renewal</v>
          </cell>
          <cell r="E119" t="str">
            <v>Asset Renewal or Replacement</v>
          </cell>
          <cell r="F119" t="str">
            <v>Major Project - Committed Project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280</v>
          </cell>
          <cell r="T119">
            <v>4200</v>
          </cell>
          <cell r="U119" t="str">
            <v>Subtransmission Major Project</v>
          </cell>
          <cell r="V119" t="str">
            <v>Major Projects</v>
          </cell>
          <cell r="W119">
            <v>0</v>
          </cell>
          <cell r="X119">
            <v>1030</v>
          </cell>
        </row>
        <row r="120">
          <cell r="A120" t="str">
            <v>ESS_76</v>
          </cell>
          <cell r="B120" t="str">
            <v>Zone Substation PCB decontamination (Power Transformers)</v>
          </cell>
          <cell r="C120" t="str">
            <v>Repex</v>
          </cell>
          <cell r="D120" t="str">
            <v>Compliance</v>
          </cell>
          <cell r="E120" t="str">
            <v xml:space="preserve">Environmental, Safety, Statutory Obligations </v>
          </cell>
          <cell r="F120" t="str">
            <v>Program</v>
          </cell>
          <cell r="G120">
            <v>817276</v>
          </cell>
          <cell r="H120">
            <v>150510</v>
          </cell>
          <cell r="I120">
            <v>296471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260</v>
          </cell>
          <cell r="T120">
            <v>3900</v>
          </cell>
          <cell r="U120" t="str">
            <v>Zone Substation Plant Program</v>
          </cell>
          <cell r="V120" t="str">
            <v>Primary Systems - ZS</v>
          </cell>
          <cell r="W120" t="str">
            <v>Danielle Fisher</v>
          </cell>
          <cell r="X120">
            <v>1031</v>
          </cell>
        </row>
        <row r="121">
          <cell r="A121" t="str">
            <v>ESS_2005</v>
          </cell>
          <cell r="B121" t="str">
            <v>Queanbeyan TG to Googong Town ZS Refurbish Line 975</v>
          </cell>
          <cell r="C121" t="str">
            <v>Repex</v>
          </cell>
          <cell r="D121" t="str">
            <v>Renewal</v>
          </cell>
          <cell r="E121" t="str">
            <v>Asset Renewal or Replacement</v>
          </cell>
          <cell r="F121" t="str">
            <v>Major Project - Committed Project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280</v>
          </cell>
          <cell r="T121">
            <v>4200</v>
          </cell>
          <cell r="U121" t="str">
            <v>Subtransmission Major Project</v>
          </cell>
          <cell r="V121" t="str">
            <v>Major Projects</v>
          </cell>
          <cell r="W121">
            <v>0</v>
          </cell>
          <cell r="X121">
            <v>1033</v>
          </cell>
        </row>
        <row r="122">
          <cell r="A122" t="str">
            <v>ESS_1034</v>
          </cell>
          <cell r="B122" t="str">
            <v>Monaltrie to Alstonville - secure easements for future needs (Lismore 132kV strategy)</v>
          </cell>
          <cell r="C122" t="str">
            <v>Network connections</v>
          </cell>
          <cell r="D122" t="str">
            <v>Capacity</v>
          </cell>
          <cell r="E122" t="str">
            <v>Growth</v>
          </cell>
          <cell r="F122" t="str">
            <v>Major Project - Committed Project</v>
          </cell>
          <cell r="G122">
            <v>3109172</v>
          </cell>
          <cell r="H122">
            <v>21646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280</v>
          </cell>
          <cell r="T122">
            <v>4200</v>
          </cell>
          <cell r="U122" t="str">
            <v>Subtransmission Major Project</v>
          </cell>
          <cell r="V122" t="str">
            <v>Major Projects</v>
          </cell>
          <cell r="W122">
            <v>0</v>
          </cell>
          <cell r="X122">
            <v>1034</v>
          </cell>
        </row>
        <row r="123">
          <cell r="A123" t="str">
            <v>ESS_2020</v>
          </cell>
          <cell r="B123" t="str">
            <v>Borthwick St / Wynne St - relocate Wynne St 66/22kV assets to Borthwick St</v>
          </cell>
          <cell r="C123" t="str">
            <v>Repex</v>
          </cell>
          <cell r="D123" t="str">
            <v>Renewal</v>
          </cell>
          <cell r="E123" t="str">
            <v>Asset Renewal or Replacement</v>
          </cell>
          <cell r="F123" t="str">
            <v>Major Project - Committed Project</v>
          </cell>
          <cell r="G123">
            <v>467652</v>
          </cell>
          <cell r="H123">
            <v>116294</v>
          </cell>
          <cell r="I123">
            <v>20000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280</v>
          </cell>
          <cell r="T123">
            <v>4200</v>
          </cell>
          <cell r="U123" t="str">
            <v>Subtransmission Major Project</v>
          </cell>
          <cell r="V123" t="str">
            <v>Major Projects</v>
          </cell>
          <cell r="W123">
            <v>0</v>
          </cell>
          <cell r="X123">
            <v>1036</v>
          </cell>
        </row>
        <row r="124">
          <cell r="A124" t="str">
            <v>ESS_1037</v>
          </cell>
          <cell r="B124" t="str">
            <v>Woodlawn - rebuild 66/11kV substation</v>
          </cell>
          <cell r="C124" t="str">
            <v>Augex</v>
          </cell>
          <cell r="D124" t="str">
            <v>Capacity</v>
          </cell>
          <cell r="E124" t="str">
            <v>Growth</v>
          </cell>
          <cell r="F124" t="str">
            <v>Major Project - Committed Project</v>
          </cell>
          <cell r="G124">
            <v>1649912</v>
          </cell>
          <cell r="H124">
            <v>3102516</v>
          </cell>
          <cell r="I124">
            <v>1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280</v>
          </cell>
          <cell r="T124">
            <v>4200</v>
          </cell>
          <cell r="U124" t="str">
            <v>Subtransmission Major Project</v>
          </cell>
          <cell r="V124" t="str">
            <v>Major Projects</v>
          </cell>
          <cell r="W124">
            <v>0</v>
          </cell>
          <cell r="X124">
            <v>1037</v>
          </cell>
        </row>
        <row r="125">
          <cell r="A125" t="str">
            <v>ESS_2013</v>
          </cell>
          <cell r="B125" t="str">
            <v>Reactive power compensation</v>
          </cell>
          <cell r="C125" t="str">
            <v>Augex</v>
          </cell>
          <cell r="D125" t="str">
            <v>Capacity</v>
          </cell>
          <cell r="E125" t="str">
            <v>Growth</v>
          </cell>
          <cell r="F125" t="str">
            <v>Program</v>
          </cell>
          <cell r="G125">
            <v>366581</v>
          </cell>
          <cell r="H125">
            <v>83055</v>
          </cell>
          <cell r="I125">
            <v>165000</v>
          </cell>
          <cell r="J125">
            <v>1268285.125</v>
          </cell>
          <cell r="K125">
            <v>479455.87929495861</v>
          </cell>
          <cell r="L125">
            <v>479455.75</v>
          </cell>
          <cell r="M125">
            <v>479455.75</v>
          </cell>
          <cell r="N125">
            <v>479455.75</v>
          </cell>
          <cell r="O125">
            <v>479455.75</v>
          </cell>
          <cell r="P125">
            <v>479455.75</v>
          </cell>
          <cell r="Q125">
            <v>479455.75</v>
          </cell>
          <cell r="R125">
            <v>479455.75</v>
          </cell>
          <cell r="S125">
            <v>260</v>
          </cell>
          <cell r="T125">
            <v>3900</v>
          </cell>
          <cell r="U125" t="str">
            <v>Subtransmission Major Project</v>
          </cell>
          <cell r="V125" t="str">
            <v>Major Projects</v>
          </cell>
          <cell r="W125">
            <v>0</v>
          </cell>
          <cell r="X125">
            <v>1039</v>
          </cell>
        </row>
        <row r="126">
          <cell r="A126" t="str">
            <v>ESS_2021</v>
          </cell>
          <cell r="B126" t="str">
            <v>Maher St - new 66kV feeder</v>
          </cell>
          <cell r="C126" t="str">
            <v>Augex</v>
          </cell>
          <cell r="D126" t="str">
            <v>Capacity</v>
          </cell>
          <cell r="E126" t="str">
            <v>Growth</v>
          </cell>
          <cell r="F126" t="str">
            <v>Major Project - Committed Project</v>
          </cell>
          <cell r="G126">
            <v>13160</v>
          </cell>
          <cell r="H126">
            <v>7184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280</v>
          </cell>
          <cell r="T126">
            <v>4200</v>
          </cell>
          <cell r="U126" t="str">
            <v>Subtransmission Major Project</v>
          </cell>
          <cell r="V126" t="str">
            <v>Major Projects</v>
          </cell>
          <cell r="W126">
            <v>0</v>
          </cell>
          <cell r="X126">
            <v>2001</v>
          </cell>
        </row>
        <row r="127">
          <cell r="A127" t="str">
            <v>ESS_2001</v>
          </cell>
          <cell r="B127" t="str">
            <v>Wagga Copeland St - TransGrid 132/66kV substation relocate 66kV feeders</v>
          </cell>
          <cell r="C127" t="str">
            <v>Repex</v>
          </cell>
          <cell r="D127" t="str">
            <v>Renewal</v>
          </cell>
          <cell r="E127" t="str">
            <v>Asset Renewal or Replacement</v>
          </cell>
          <cell r="F127" t="str">
            <v>Major Project - Committed Project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280</v>
          </cell>
          <cell r="T127">
            <v>4200</v>
          </cell>
          <cell r="U127" t="str">
            <v>Subtransmission Major Project</v>
          </cell>
          <cell r="V127" t="str">
            <v>Major Projects</v>
          </cell>
          <cell r="W127">
            <v>0</v>
          </cell>
          <cell r="X127">
            <v>2001</v>
          </cell>
        </row>
        <row r="128">
          <cell r="A128" t="str">
            <v>ESS_2002</v>
          </cell>
          <cell r="B128" t="str">
            <v>Wagga 66kV network - reconductor various small section of conductors</v>
          </cell>
          <cell r="C128" t="str">
            <v>Augex</v>
          </cell>
          <cell r="D128" t="str">
            <v>Capacity</v>
          </cell>
          <cell r="E128" t="str">
            <v>Growth</v>
          </cell>
          <cell r="F128" t="str">
            <v>Major Project - Committed Project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126121.22749999999</v>
          </cell>
          <cell r="L128">
            <v>126121.1875</v>
          </cell>
          <cell r="M128">
            <v>126121.1875</v>
          </cell>
          <cell r="N128">
            <v>126121.1875</v>
          </cell>
          <cell r="O128">
            <v>126121.1875</v>
          </cell>
          <cell r="P128">
            <v>126121.1875</v>
          </cell>
          <cell r="Q128">
            <v>126121.1875</v>
          </cell>
          <cell r="R128">
            <v>126121.1875</v>
          </cell>
          <cell r="S128">
            <v>280</v>
          </cell>
          <cell r="T128">
            <v>4200</v>
          </cell>
          <cell r="U128" t="str">
            <v>Subtransmission Major Project</v>
          </cell>
          <cell r="V128" t="str">
            <v>Major Projects</v>
          </cell>
          <cell r="W128">
            <v>0</v>
          </cell>
          <cell r="X128">
            <v>2002</v>
          </cell>
        </row>
        <row r="129">
          <cell r="A129" t="str">
            <v>ESS_2015</v>
          </cell>
          <cell r="B129" t="str">
            <v>Coffs Harbour South - refurbish 66/11kV substation</v>
          </cell>
          <cell r="C129" t="str">
            <v>Repex</v>
          </cell>
          <cell r="D129" t="str">
            <v>Renewal</v>
          </cell>
          <cell r="E129" t="str">
            <v>Asset Renewal or Replacement</v>
          </cell>
          <cell r="F129" t="str">
            <v>Major Project - Committed Project</v>
          </cell>
          <cell r="G129">
            <v>1123485</v>
          </cell>
          <cell r="H129">
            <v>76879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280</v>
          </cell>
          <cell r="T129">
            <v>4200</v>
          </cell>
          <cell r="U129" t="str">
            <v>Subtransmission Major Project</v>
          </cell>
          <cell r="V129" t="str">
            <v>Major Projects</v>
          </cell>
          <cell r="W129">
            <v>0</v>
          </cell>
          <cell r="X129">
            <v>2003</v>
          </cell>
        </row>
        <row r="130">
          <cell r="A130" t="str">
            <v>ESS_2026</v>
          </cell>
          <cell r="B130" t="str">
            <v>Googong Town to Tralee - acquire route new dual 132kV feeder</v>
          </cell>
          <cell r="C130" t="str">
            <v>Network Connection</v>
          </cell>
          <cell r="D130" t="str">
            <v>Network Connection</v>
          </cell>
          <cell r="E130" t="str">
            <v>Growth</v>
          </cell>
          <cell r="F130" t="str">
            <v>Major Project - Committed Project</v>
          </cell>
          <cell r="G130">
            <v>86900</v>
          </cell>
          <cell r="H130">
            <v>56848</v>
          </cell>
          <cell r="I130">
            <v>30000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280</v>
          </cell>
          <cell r="T130">
            <v>4200</v>
          </cell>
          <cell r="U130" t="str">
            <v>Subtransmission Major Project</v>
          </cell>
          <cell r="V130" t="str">
            <v>Major Projects</v>
          </cell>
          <cell r="W130">
            <v>0</v>
          </cell>
          <cell r="X130">
            <v>2004</v>
          </cell>
        </row>
        <row r="131">
          <cell r="A131" t="str">
            <v>ESS_2011</v>
          </cell>
          <cell r="B131" t="str">
            <v>Hillston ZS - Dynamic Compensation</v>
          </cell>
          <cell r="C131" t="str">
            <v>Augex</v>
          </cell>
          <cell r="D131" t="str">
            <v>Capacity</v>
          </cell>
          <cell r="E131" t="str">
            <v>Growth</v>
          </cell>
          <cell r="F131" t="str">
            <v>Major Project - Committed Project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280</v>
          </cell>
          <cell r="T131">
            <v>4200</v>
          </cell>
          <cell r="U131" t="str">
            <v>Subtransmission Major Project</v>
          </cell>
          <cell r="V131" t="str">
            <v>Major Projects</v>
          </cell>
          <cell r="W131">
            <v>0</v>
          </cell>
          <cell r="X131">
            <v>2005</v>
          </cell>
        </row>
        <row r="132">
          <cell r="A132" t="str">
            <v>ESS_2006</v>
          </cell>
          <cell r="B132" t="str">
            <v>Zone Substation Capacitors Bank Replacement</v>
          </cell>
          <cell r="C132" t="str">
            <v>Repex</v>
          </cell>
          <cell r="D132" t="str">
            <v>Renewal</v>
          </cell>
          <cell r="E132" t="str">
            <v>Asset Renewal or Replacement</v>
          </cell>
          <cell r="F132" t="str">
            <v>Program</v>
          </cell>
          <cell r="G132">
            <v>18742</v>
          </cell>
          <cell r="H132">
            <v>22672</v>
          </cell>
          <cell r="I132">
            <v>28890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280</v>
          </cell>
          <cell r="T132">
            <v>4200</v>
          </cell>
          <cell r="U132" t="str">
            <v>Zone Substation Plant Program</v>
          </cell>
          <cell r="V132" t="str">
            <v>Primary Systems - ZS</v>
          </cell>
          <cell r="W132" t="str">
            <v>Luke Clout</v>
          </cell>
          <cell r="X132">
            <v>2006</v>
          </cell>
        </row>
        <row r="133">
          <cell r="A133" t="str">
            <v>ESS_3000</v>
          </cell>
          <cell r="B133" t="str">
            <v>Ancillary radio Asset Replacement</v>
          </cell>
          <cell r="C133" t="str">
            <v>Repex</v>
          </cell>
          <cell r="D133" t="str">
            <v>Renewal</v>
          </cell>
          <cell r="E133" t="str">
            <v>Asset Renewal or Replacement</v>
          </cell>
          <cell r="F133" t="str">
            <v>Program</v>
          </cell>
          <cell r="G133">
            <v>897775</v>
          </cell>
          <cell r="H133">
            <v>612662</v>
          </cell>
          <cell r="I133">
            <v>300000</v>
          </cell>
          <cell r="J133">
            <v>500000</v>
          </cell>
          <cell r="K133">
            <v>600000</v>
          </cell>
          <cell r="L133">
            <v>600000</v>
          </cell>
          <cell r="M133">
            <v>600000</v>
          </cell>
          <cell r="N133">
            <v>600000</v>
          </cell>
          <cell r="O133">
            <v>600000</v>
          </cell>
          <cell r="P133">
            <v>600000</v>
          </cell>
          <cell r="Q133">
            <v>600000</v>
          </cell>
          <cell r="R133">
            <v>600000</v>
          </cell>
          <cell r="S133">
            <v>180</v>
          </cell>
          <cell r="T133">
            <v>2700</v>
          </cell>
          <cell r="U133" t="str">
            <v>Telecommunications program</v>
          </cell>
          <cell r="V133" t="str">
            <v>Secondary Systems</v>
          </cell>
          <cell r="W133" t="str">
            <v>Joe Le Nevez</v>
          </cell>
          <cell r="X133">
            <v>2007</v>
          </cell>
        </row>
        <row r="134">
          <cell r="A134" t="str">
            <v>ESS_2009</v>
          </cell>
          <cell r="B134" t="str">
            <v>Utility Blackspot Plan</v>
          </cell>
          <cell r="C134" t="str">
            <v>Repex</v>
          </cell>
          <cell r="D134" t="str">
            <v>Renewal</v>
          </cell>
          <cell r="E134" t="str">
            <v>Asset Renewal or Replacement</v>
          </cell>
          <cell r="F134" t="str">
            <v>Program</v>
          </cell>
          <cell r="G134">
            <v>290979</v>
          </cell>
          <cell r="H134">
            <v>331432</v>
          </cell>
          <cell r="I134">
            <v>167977</v>
          </cell>
          <cell r="J134">
            <v>150000</v>
          </cell>
          <cell r="K134">
            <v>153750</v>
          </cell>
          <cell r="L134">
            <v>153750</v>
          </cell>
          <cell r="M134">
            <v>153750</v>
          </cell>
          <cell r="N134">
            <v>153750</v>
          </cell>
          <cell r="O134">
            <v>153750</v>
          </cell>
          <cell r="P134">
            <v>153750</v>
          </cell>
          <cell r="Q134">
            <v>153750</v>
          </cell>
          <cell r="R134">
            <v>153750</v>
          </cell>
          <cell r="S134">
            <v>190</v>
          </cell>
          <cell r="T134">
            <v>2850</v>
          </cell>
          <cell r="U134" t="str">
            <v>Public Safety Program</v>
          </cell>
          <cell r="V134" t="str">
            <v>Distribution - Planned</v>
          </cell>
          <cell r="W134" t="str">
            <v>Stephen Ashton</v>
          </cell>
          <cell r="X134">
            <v>2009</v>
          </cell>
        </row>
        <row r="135">
          <cell r="A135" t="str">
            <v>ESS_1005</v>
          </cell>
          <cell r="B135" t="str">
            <v xml:space="preserve">Cobaki - establish 66/11kV substation </v>
          </cell>
          <cell r="C135" t="str">
            <v>Network Connection</v>
          </cell>
          <cell r="D135" t="str">
            <v>Network Connection</v>
          </cell>
          <cell r="E135" t="str">
            <v>Growth</v>
          </cell>
          <cell r="F135" t="str">
            <v>Major Project - Committed Project</v>
          </cell>
          <cell r="G135">
            <v>0</v>
          </cell>
          <cell r="H135">
            <v>0</v>
          </cell>
          <cell r="I135">
            <v>50000</v>
          </cell>
          <cell r="J135">
            <v>250625</v>
          </cell>
          <cell r="K135">
            <v>1300000</v>
          </cell>
          <cell r="L135">
            <v>1300000</v>
          </cell>
          <cell r="M135">
            <v>1300000</v>
          </cell>
          <cell r="N135">
            <v>1300000</v>
          </cell>
          <cell r="O135">
            <v>1300000</v>
          </cell>
          <cell r="P135">
            <v>1300000</v>
          </cell>
          <cell r="Q135">
            <v>1300000</v>
          </cell>
          <cell r="R135">
            <v>1300000</v>
          </cell>
          <cell r="S135">
            <v>280</v>
          </cell>
          <cell r="T135">
            <v>4200</v>
          </cell>
          <cell r="U135" t="str">
            <v>Subtransmission Major Project</v>
          </cell>
          <cell r="V135" t="str">
            <v>Major Projects</v>
          </cell>
          <cell r="W135">
            <v>0</v>
          </cell>
          <cell r="X135">
            <v>2010</v>
          </cell>
        </row>
        <row r="136">
          <cell r="A136" t="str">
            <v>ESS_4003</v>
          </cell>
          <cell r="B136" t="str">
            <v>Yarrandale to Gilgandra - acquire route new 66kV feeder</v>
          </cell>
          <cell r="C136" t="str">
            <v>Augex</v>
          </cell>
          <cell r="D136" t="str">
            <v>Capacity</v>
          </cell>
          <cell r="E136" t="str">
            <v>Growth</v>
          </cell>
          <cell r="F136" t="str">
            <v>Major Project - Committed Project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280</v>
          </cell>
          <cell r="T136">
            <v>4200</v>
          </cell>
          <cell r="U136" t="str">
            <v>Subtransmission Major Project</v>
          </cell>
          <cell r="V136" t="str">
            <v>Major Projects</v>
          </cell>
          <cell r="W136">
            <v>0</v>
          </cell>
          <cell r="X136">
            <v>2011</v>
          </cell>
        </row>
        <row r="137">
          <cell r="A137" t="str">
            <v>ESS_4001</v>
          </cell>
          <cell r="B137" t="str">
            <v>TG Parkes to Parkes zone - new 66kV feeder and substation work</v>
          </cell>
          <cell r="C137" t="str">
            <v>Augex</v>
          </cell>
          <cell r="D137" t="str">
            <v>Capacity</v>
          </cell>
          <cell r="E137" t="str">
            <v>Growth</v>
          </cell>
          <cell r="F137" t="str">
            <v>Major Project - Committed Project</v>
          </cell>
          <cell r="G137">
            <v>506892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280</v>
          </cell>
          <cell r="T137">
            <v>4200</v>
          </cell>
          <cell r="U137" t="str">
            <v>Subtransmission Major Project</v>
          </cell>
          <cell r="V137" t="str">
            <v>Major Projects</v>
          </cell>
          <cell r="W137">
            <v>0</v>
          </cell>
          <cell r="X137">
            <v>2012</v>
          </cell>
        </row>
        <row r="138">
          <cell r="A138" t="str">
            <v>ESS_4008</v>
          </cell>
          <cell r="B138" t="str">
            <v>Subtransmission minor projects</v>
          </cell>
          <cell r="C138" t="str">
            <v>Network Connection</v>
          </cell>
          <cell r="D138" t="str">
            <v>Network Connection</v>
          </cell>
          <cell r="E138" t="str">
            <v>Growth</v>
          </cell>
          <cell r="F138" t="str">
            <v>Program</v>
          </cell>
          <cell r="G138">
            <v>344825</v>
          </cell>
          <cell r="H138">
            <v>593721</v>
          </cell>
          <cell r="I138">
            <v>500000</v>
          </cell>
          <cell r="J138">
            <v>1024999.9999999999</v>
          </cell>
          <cell r="K138">
            <v>800000</v>
          </cell>
          <cell r="L138">
            <v>800000</v>
          </cell>
          <cell r="M138">
            <v>800000</v>
          </cell>
          <cell r="N138">
            <v>800000</v>
          </cell>
          <cell r="O138">
            <v>800000</v>
          </cell>
          <cell r="P138">
            <v>800000</v>
          </cell>
          <cell r="Q138">
            <v>800000</v>
          </cell>
          <cell r="R138">
            <v>800000</v>
          </cell>
          <cell r="S138">
            <v>260</v>
          </cell>
          <cell r="T138">
            <v>3900</v>
          </cell>
          <cell r="U138" t="str">
            <v>Subtransmission minor projects</v>
          </cell>
          <cell r="V138" t="str">
            <v>Major Projects</v>
          </cell>
          <cell r="W138">
            <v>0</v>
          </cell>
          <cell r="X138">
            <v>2013</v>
          </cell>
        </row>
        <row r="139">
          <cell r="A139" t="str">
            <v>ESS_2004</v>
          </cell>
          <cell r="B139" t="str">
            <v>Williamsdale Acquire Route (1km)</v>
          </cell>
          <cell r="C139" t="str">
            <v>Network Connection</v>
          </cell>
          <cell r="D139" t="str">
            <v>Network Connection</v>
          </cell>
          <cell r="E139" t="str">
            <v>Growth</v>
          </cell>
          <cell r="F139" t="str">
            <v>Major Project - Committed Project</v>
          </cell>
          <cell r="G139">
            <v>0</v>
          </cell>
          <cell r="H139">
            <v>105396</v>
          </cell>
          <cell r="I139">
            <v>121188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280</v>
          </cell>
          <cell r="T139">
            <v>4200</v>
          </cell>
          <cell r="U139" t="str">
            <v>Subtransmission Major Project</v>
          </cell>
          <cell r="V139" t="str">
            <v>Major Projects</v>
          </cell>
          <cell r="W139">
            <v>0</v>
          </cell>
          <cell r="X139">
            <v>2014</v>
          </cell>
        </row>
        <row r="140">
          <cell r="A140" t="str">
            <v>ESS_4002</v>
          </cell>
          <cell r="B140" t="str">
            <v>Gunnedah to Narrabri Tee via Boggabri - refurbish 66kV feeders</v>
          </cell>
          <cell r="C140" t="str">
            <v>Repex</v>
          </cell>
          <cell r="D140" t="str">
            <v>Renewal</v>
          </cell>
          <cell r="E140" t="str">
            <v>Asset Renewal or Replacement</v>
          </cell>
          <cell r="F140" t="str">
            <v>Major Project - Committed Project</v>
          </cell>
          <cell r="G140">
            <v>231027</v>
          </cell>
          <cell r="H140">
            <v>1013717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280</v>
          </cell>
          <cell r="T140">
            <v>4200</v>
          </cell>
          <cell r="U140" t="str">
            <v>Subtransmission Major Project</v>
          </cell>
          <cell r="V140" t="str">
            <v>Major Projects</v>
          </cell>
          <cell r="W140">
            <v>0</v>
          </cell>
          <cell r="X140">
            <v>2015</v>
          </cell>
        </row>
        <row r="141">
          <cell r="A141" t="str">
            <v>ESS_2016</v>
          </cell>
          <cell r="B141" t="str">
            <v xml:space="preserve">Cudgen to Casuarina - acquire sub site and easements for 33kV network </v>
          </cell>
          <cell r="C141" t="str">
            <v>Network Connection</v>
          </cell>
          <cell r="D141" t="str">
            <v>Network Connection</v>
          </cell>
          <cell r="E141" t="str">
            <v>Growth</v>
          </cell>
          <cell r="F141" t="str">
            <v>Major Project - Committed Project</v>
          </cell>
          <cell r="G141">
            <v>475464</v>
          </cell>
          <cell r="H141">
            <v>20437</v>
          </cell>
          <cell r="I141">
            <v>5000</v>
          </cell>
          <cell r="J141">
            <v>0</v>
          </cell>
          <cell r="K141">
            <v>400000</v>
          </cell>
          <cell r="L141">
            <v>400000</v>
          </cell>
          <cell r="M141">
            <v>400000</v>
          </cell>
          <cell r="N141">
            <v>400000</v>
          </cell>
          <cell r="O141">
            <v>400000</v>
          </cell>
          <cell r="P141">
            <v>400000</v>
          </cell>
          <cell r="Q141">
            <v>400000</v>
          </cell>
          <cell r="R141">
            <v>400000</v>
          </cell>
          <cell r="S141">
            <v>280</v>
          </cell>
          <cell r="T141">
            <v>4200</v>
          </cell>
          <cell r="U141" t="str">
            <v>Subtransmission Major Project</v>
          </cell>
          <cell r="V141" t="str">
            <v>Major Projects</v>
          </cell>
          <cell r="W141">
            <v>0</v>
          </cell>
          <cell r="X141">
            <v>2016</v>
          </cell>
        </row>
        <row r="142">
          <cell r="A142" t="str">
            <v>ESS_2027</v>
          </cell>
          <cell r="B142" t="str">
            <v>Leeton ZS Upgrade</v>
          </cell>
          <cell r="C142" t="str">
            <v>Repex</v>
          </cell>
          <cell r="D142" t="str">
            <v>Renewal</v>
          </cell>
          <cell r="E142" t="str">
            <v>Asset Renewal or Replacement</v>
          </cell>
          <cell r="F142" t="str">
            <v>Major Project - Committed Project</v>
          </cell>
          <cell r="G142">
            <v>2224151</v>
          </cell>
          <cell r="H142">
            <v>1078494</v>
          </cell>
          <cell r="I142">
            <v>215000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280</v>
          </cell>
          <cell r="T142">
            <v>4200</v>
          </cell>
          <cell r="U142" t="str">
            <v>Subtransmission Major Project</v>
          </cell>
          <cell r="V142" t="str">
            <v>Major Projects</v>
          </cell>
          <cell r="W142">
            <v>0</v>
          </cell>
          <cell r="X142">
            <v>2017</v>
          </cell>
        </row>
        <row r="143">
          <cell r="A143" t="str">
            <v>ESS_2018</v>
          </cell>
          <cell r="B143" t="str">
            <v>Beryl to Dunedoo - new 66kV feeder</v>
          </cell>
          <cell r="C143" t="str">
            <v>Augex</v>
          </cell>
          <cell r="D143" t="str">
            <v>Capacity</v>
          </cell>
          <cell r="E143" t="str">
            <v>Growth</v>
          </cell>
          <cell r="F143" t="str">
            <v>Major Project - Committed Project</v>
          </cell>
          <cell r="G143">
            <v>3675857</v>
          </cell>
          <cell r="H143">
            <v>1505318</v>
          </cell>
          <cell r="I143">
            <v>5000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280</v>
          </cell>
          <cell r="T143">
            <v>4200</v>
          </cell>
          <cell r="U143" t="str">
            <v>Subtransmission Major Project</v>
          </cell>
          <cell r="V143" t="str">
            <v>Major Projects</v>
          </cell>
          <cell r="W143">
            <v>0</v>
          </cell>
          <cell r="X143">
            <v>2018</v>
          </cell>
        </row>
        <row r="144">
          <cell r="A144" t="str">
            <v>ESS_2017</v>
          </cell>
          <cell r="B144" t="str">
            <v>Hallidays Point 66/11kV substation - construct 66kV &amp; 11kV feeders</v>
          </cell>
          <cell r="C144" t="str">
            <v>Network Connection</v>
          </cell>
          <cell r="D144" t="str">
            <v>Network Connection</v>
          </cell>
          <cell r="E144" t="str">
            <v>Growth</v>
          </cell>
          <cell r="F144" t="str">
            <v>Major Project - Committed Project</v>
          </cell>
          <cell r="G144">
            <v>1885372</v>
          </cell>
          <cell r="H144">
            <v>1550067</v>
          </cell>
          <cell r="I144">
            <v>5000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280</v>
          </cell>
          <cell r="T144">
            <v>4200</v>
          </cell>
          <cell r="U144" t="str">
            <v>Subtransmission Major Project</v>
          </cell>
          <cell r="V144" t="str">
            <v>Major Projects</v>
          </cell>
          <cell r="W144">
            <v>0</v>
          </cell>
          <cell r="X144">
            <v>2019</v>
          </cell>
        </row>
        <row r="145">
          <cell r="A145" t="str">
            <v>ESS_2012</v>
          </cell>
          <cell r="B145" t="str">
            <v xml:space="preserve">Ulan 66kV switch station works </v>
          </cell>
          <cell r="C145" t="str">
            <v>Augex</v>
          </cell>
          <cell r="D145" t="str">
            <v>Capacity</v>
          </cell>
          <cell r="E145" t="str">
            <v>Growth</v>
          </cell>
          <cell r="F145" t="str">
            <v>Major Project - Committed Project</v>
          </cell>
          <cell r="G145">
            <v>0</v>
          </cell>
          <cell r="H145">
            <v>68481</v>
          </cell>
          <cell r="I145">
            <v>875000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280</v>
          </cell>
          <cell r="T145">
            <v>4200</v>
          </cell>
          <cell r="U145" t="str">
            <v>Subtransmission Major Project</v>
          </cell>
          <cell r="V145" t="str">
            <v>Major Projects</v>
          </cell>
          <cell r="W145">
            <v>0</v>
          </cell>
          <cell r="X145">
            <v>2020</v>
          </cell>
        </row>
        <row r="146">
          <cell r="A146" t="str">
            <v>ESS_1010</v>
          </cell>
          <cell r="B146" t="str">
            <v xml:space="preserve">Gloucester BSP - establish 132/33kV substation </v>
          </cell>
          <cell r="C146" t="str">
            <v>Network connections</v>
          </cell>
          <cell r="D146" t="str">
            <v>Capacity</v>
          </cell>
          <cell r="E146" t="str">
            <v>Growth</v>
          </cell>
          <cell r="F146" t="str">
            <v>Major Project - Committed Project</v>
          </cell>
          <cell r="G146">
            <v>18597</v>
          </cell>
          <cell r="H146">
            <v>408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280</v>
          </cell>
          <cell r="T146">
            <v>4200</v>
          </cell>
          <cell r="U146" t="str">
            <v>Subtransmission Major Project</v>
          </cell>
          <cell r="V146" t="str">
            <v>Major Projects</v>
          </cell>
          <cell r="W146">
            <v>0</v>
          </cell>
          <cell r="X146">
            <v>2021</v>
          </cell>
        </row>
        <row r="147">
          <cell r="A147" t="str">
            <v>ESS_2019</v>
          </cell>
          <cell r="B147" t="str">
            <v>Gulgong West - establish new 66/22kV substation</v>
          </cell>
          <cell r="C147" t="str">
            <v>Augex</v>
          </cell>
          <cell r="D147" t="str">
            <v>Capacity</v>
          </cell>
          <cell r="E147" t="str">
            <v>Growth</v>
          </cell>
          <cell r="F147" t="str">
            <v>Major Project - Committed Project</v>
          </cell>
          <cell r="G147">
            <v>12626</v>
          </cell>
          <cell r="H147">
            <v>51032</v>
          </cell>
          <cell r="I147">
            <v>512000</v>
          </cell>
          <cell r="J147">
            <v>1786062.4999999998</v>
          </cell>
          <cell r="K147">
            <v>1470875</v>
          </cell>
          <cell r="L147">
            <v>1470875</v>
          </cell>
          <cell r="M147">
            <v>1470875</v>
          </cell>
          <cell r="N147">
            <v>1470875</v>
          </cell>
          <cell r="O147">
            <v>1470875</v>
          </cell>
          <cell r="P147">
            <v>1470875</v>
          </cell>
          <cell r="Q147">
            <v>1470875</v>
          </cell>
          <cell r="R147">
            <v>1470875</v>
          </cell>
          <cell r="S147">
            <v>280</v>
          </cell>
          <cell r="T147">
            <v>4200</v>
          </cell>
          <cell r="U147" t="str">
            <v>Subtransmission Major Project</v>
          </cell>
          <cell r="V147" t="str">
            <v>Major Projects</v>
          </cell>
          <cell r="W147">
            <v>0</v>
          </cell>
          <cell r="X147">
            <v>2022</v>
          </cell>
        </row>
        <row r="148">
          <cell r="A148" t="str">
            <v>ESS_1012</v>
          </cell>
          <cell r="B148" t="str">
            <v>Queanbeyan TG to Googong Town ZS - Reconnect 132 kV Line</v>
          </cell>
          <cell r="C148" t="str">
            <v>Network Connection</v>
          </cell>
          <cell r="D148" t="str">
            <v>Network Connection</v>
          </cell>
          <cell r="E148" t="str">
            <v>Growth</v>
          </cell>
          <cell r="F148" t="str">
            <v>Major Project - Committed Project</v>
          </cell>
          <cell r="G148">
            <v>1127655</v>
          </cell>
          <cell r="H148">
            <v>439482</v>
          </cell>
          <cell r="I148">
            <v>10000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280</v>
          </cell>
          <cell r="T148">
            <v>4200</v>
          </cell>
          <cell r="U148" t="str">
            <v>Subtransmission Major Project</v>
          </cell>
          <cell r="V148" t="str">
            <v>Major Projects</v>
          </cell>
          <cell r="W148">
            <v>0</v>
          </cell>
          <cell r="X148">
            <v>2024</v>
          </cell>
        </row>
        <row r="149">
          <cell r="A149" t="str">
            <v>ESS_4006</v>
          </cell>
          <cell r="B149" t="str">
            <v xml:space="preserve">Pambula - install 66 kV CB </v>
          </cell>
          <cell r="C149" t="str">
            <v>Augex</v>
          </cell>
          <cell r="D149" t="str">
            <v>Capacity</v>
          </cell>
          <cell r="E149" t="str">
            <v>Growth</v>
          </cell>
          <cell r="F149" t="str">
            <v>Major Project - Committed Project</v>
          </cell>
          <cell r="G149">
            <v>245</v>
          </cell>
          <cell r="H149">
            <v>292553</v>
          </cell>
          <cell r="I149">
            <v>25000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280</v>
          </cell>
          <cell r="T149">
            <v>4200</v>
          </cell>
          <cell r="U149" t="str">
            <v>Subtransmission Major Project</v>
          </cell>
          <cell r="V149" t="str">
            <v>Major Projects</v>
          </cell>
          <cell r="W149">
            <v>0</v>
          </cell>
          <cell r="X149">
            <v>2025</v>
          </cell>
        </row>
        <row r="150">
          <cell r="A150" t="str">
            <v>ESS_2014</v>
          </cell>
          <cell r="B150" t="str">
            <v>Casino to Casino North - acquire route new 66kV feeder</v>
          </cell>
          <cell r="C150" t="str">
            <v>Network Connection</v>
          </cell>
          <cell r="D150" t="str">
            <v>Network Connection</v>
          </cell>
          <cell r="E150" t="str">
            <v>Growth</v>
          </cell>
          <cell r="F150" t="str">
            <v>Major Project - Committed Project</v>
          </cell>
          <cell r="G150">
            <v>202722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280</v>
          </cell>
          <cell r="T150">
            <v>4200</v>
          </cell>
          <cell r="U150" t="str">
            <v>Subtransmission Major Project</v>
          </cell>
          <cell r="V150" t="str">
            <v>Major Projects</v>
          </cell>
          <cell r="W150">
            <v>0</v>
          </cell>
          <cell r="X150">
            <v>2026</v>
          </cell>
        </row>
        <row r="151">
          <cell r="A151" t="str">
            <v>ESS_1016</v>
          </cell>
          <cell r="B151" t="str">
            <v>Marulan South - rebuild 66/33kV substation</v>
          </cell>
          <cell r="C151" t="str">
            <v>Augex</v>
          </cell>
          <cell r="D151" t="str">
            <v>Capacity</v>
          </cell>
          <cell r="E151" t="str">
            <v>Growth</v>
          </cell>
          <cell r="F151" t="str">
            <v>Major Project - Committed Project</v>
          </cell>
          <cell r="G151">
            <v>22420</v>
          </cell>
          <cell r="H151">
            <v>930952</v>
          </cell>
          <cell r="I151">
            <v>1775439</v>
          </cell>
          <cell r="J151">
            <v>576000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280</v>
          </cell>
          <cell r="T151">
            <v>4200</v>
          </cell>
          <cell r="U151" t="str">
            <v>Subtransmission Major Project</v>
          </cell>
          <cell r="V151" t="str">
            <v>Major Projects</v>
          </cell>
          <cell r="W151">
            <v>0</v>
          </cell>
          <cell r="X151">
            <v>2027</v>
          </cell>
        </row>
        <row r="152">
          <cell r="A152" t="str">
            <v>ESS_60</v>
          </cell>
          <cell r="B152" t="str">
            <v>Scada Development Upgrades</v>
          </cell>
          <cell r="C152" t="str">
            <v>Augex</v>
          </cell>
          <cell r="D152" t="str">
            <v>Capacity</v>
          </cell>
          <cell r="E152" t="str">
            <v>Growth</v>
          </cell>
          <cell r="F152" t="str">
            <v>Program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230</v>
          </cell>
          <cell r="T152">
            <v>3450</v>
          </cell>
          <cell r="U152" t="str">
            <v>SCADA Program</v>
          </cell>
          <cell r="V152" t="str">
            <v>Secondary Systems</v>
          </cell>
          <cell r="W152" t="str">
            <v>Mathew Jamieson</v>
          </cell>
          <cell r="X152">
            <v>2028</v>
          </cell>
        </row>
        <row r="153">
          <cell r="A153" t="str">
            <v>ESS_2029</v>
          </cell>
          <cell r="B153" t="str">
            <v>Pole top refurbishment of Dubbo to Nyngan 132kV feeder 943/1, 943/2 and 9GU</v>
          </cell>
          <cell r="C153" t="str">
            <v>Repex</v>
          </cell>
          <cell r="D153" t="str">
            <v>Renewal</v>
          </cell>
          <cell r="E153" t="str">
            <v>Asset Renewal or Replacement</v>
          </cell>
          <cell r="F153" t="str">
            <v>Major Project - Committed Project</v>
          </cell>
          <cell r="G153">
            <v>62172</v>
          </cell>
          <cell r="H153">
            <v>1647626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230</v>
          </cell>
          <cell r="T153">
            <v>3450</v>
          </cell>
          <cell r="U153" t="str">
            <v>Subtransmission Major Project</v>
          </cell>
          <cell r="V153" t="str">
            <v>Major Projects</v>
          </cell>
          <cell r="W153">
            <v>0</v>
          </cell>
          <cell r="X153">
            <v>2029</v>
          </cell>
        </row>
        <row r="154">
          <cell r="A154" t="str">
            <v>ESS_3001</v>
          </cell>
          <cell r="B154" t="str">
            <v>Two Way Radio Base Replacement</v>
          </cell>
          <cell r="C154" t="str">
            <v>Repex</v>
          </cell>
          <cell r="D154" t="str">
            <v>Renewal</v>
          </cell>
          <cell r="E154" t="str">
            <v>Asset Renewal or Replacement</v>
          </cell>
          <cell r="F154" t="str">
            <v>Program</v>
          </cell>
          <cell r="G154">
            <v>1772547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180</v>
          </cell>
          <cell r="T154">
            <v>2700</v>
          </cell>
          <cell r="U154" t="str">
            <v>Telecommunications program</v>
          </cell>
          <cell r="V154" t="str">
            <v>Secondary Systems</v>
          </cell>
          <cell r="W154">
            <v>0</v>
          </cell>
          <cell r="X154">
            <v>3000</v>
          </cell>
        </row>
        <row r="155">
          <cell r="A155" t="str">
            <v>ESS_2007</v>
          </cell>
          <cell r="B155" t="str">
            <v>IP Data Network Asset Replacement</v>
          </cell>
          <cell r="C155" t="str">
            <v>Repex</v>
          </cell>
          <cell r="D155" t="str">
            <v>Renewal</v>
          </cell>
          <cell r="E155" t="str">
            <v>Asset Renewal or Replacement</v>
          </cell>
          <cell r="F155" t="str">
            <v>Program</v>
          </cell>
          <cell r="G155">
            <v>105560</v>
          </cell>
          <cell r="H155">
            <v>933263</v>
          </cell>
          <cell r="I155">
            <v>300000</v>
          </cell>
          <cell r="J155">
            <v>1500000</v>
          </cell>
          <cell r="K155">
            <v>950000</v>
          </cell>
          <cell r="L155">
            <v>950000</v>
          </cell>
          <cell r="M155">
            <v>950000</v>
          </cell>
          <cell r="N155">
            <v>950000</v>
          </cell>
          <cell r="O155">
            <v>950000</v>
          </cell>
          <cell r="P155">
            <v>950000</v>
          </cell>
          <cell r="Q155">
            <v>950000</v>
          </cell>
          <cell r="R155">
            <v>950000</v>
          </cell>
          <cell r="S155">
            <v>200</v>
          </cell>
          <cell r="T155">
            <v>3000</v>
          </cell>
          <cell r="U155" t="str">
            <v>Telecommunications program</v>
          </cell>
          <cell r="V155" t="str">
            <v>Secondary Systems</v>
          </cell>
          <cell r="W155" t="str">
            <v>Joe Le Nevez</v>
          </cell>
          <cell r="X155">
            <v>3001</v>
          </cell>
        </row>
        <row r="156">
          <cell r="A156" t="str">
            <v>ESS_3002</v>
          </cell>
          <cell r="B156" t="str">
            <v>Mobile Two Way Radio Replacement</v>
          </cell>
          <cell r="C156" t="str">
            <v>Repex</v>
          </cell>
          <cell r="D156" t="str">
            <v>Renewal</v>
          </cell>
          <cell r="E156" t="str">
            <v>Asset Renewal or Replacement</v>
          </cell>
          <cell r="F156" t="str">
            <v>Program</v>
          </cell>
          <cell r="G156">
            <v>200492</v>
          </cell>
          <cell r="H156">
            <v>61337</v>
          </cell>
          <cell r="I156">
            <v>0</v>
          </cell>
          <cell r="J156">
            <v>50000</v>
          </cell>
          <cell r="K156">
            <v>50000</v>
          </cell>
          <cell r="L156">
            <v>50000</v>
          </cell>
          <cell r="M156">
            <v>50000</v>
          </cell>
          <cell r="N156">
            <v>50000</v>
          </cell>
          <cell r="O156">
            <v>50000</v>
          </cell>
          <cell r="P156">
            <v>50000</v>
          </cell>
          <cell r="Q156">
            <v>50000</v>
          </cell>
          <cell r="R156">
            <v>50000</v>
          </cell>
          <cell r="S156">
            <v>180</v>
          </cell>
          <cell r="T156">
            <v>2700</v>
          </cell>
          <cell r="U156" t="str">
            <v>Telecommunications program</v>
          </cell>
          <cell r="V156" t="str">
            <v>Secondary Systems</v>
          </cell>
          <cell r="W156">
            <v>0</v>
          </cell>
          <cell r="X156">
            <v>3002</v>
          </cell>
        </row>
        <row r="157">
          <cell r="A157" t="str">
            <v>ESS_2024</v>
          </cell>
          <cell r="B157" t="str">
            <v>Orange Ring 66kV augmentation</v>
          </cell>
          <cell r="C157" t="str">
            <v>Augex</v>
          </cell>
          <cell r="D157" t="str">
            <v>Capacity</v>
          </cell>
          <cell r="E157" t="str">
            <v>Growth</v>
          </cell>
          <cell r="F157" t="str">
            <v>Major Project - Committed Project</v>
          </cell>
          <cell r="G157">
            <v>81026</v>
          </cell>
          <cell r="H157">
            <v>844941</v>
          </cell>
          <cell r="I157">
            <v>420000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280</v>
          </cell>
          <cell r="T157">
            <v>4200</v>
          </cell>
          <cell r="U157" t="str">
            <v>Subtransmission Major Project</v>
          </cell>
          <cell r="V157" t="str">
            <v>Major Projects</v>
          </cell>
          <cell r="W157">
            <v>0</v>
          </cell>
          <cell r="X157">
            <v>4000</v>
          </cell>
        </row>
        <row r="158">
          <cell r="A158" t="str">
            <v>ESS_2025</v>
          </cell>
          <cell r="B158" t="str">
            <v>Bathurst Russell St - rebuild 66/11kV substation</v>
          </cell>
          <cell r="C158" t="str">
            <v>Augex</v>
          </cell>
          <cell r="D158" t="str">
            <v>Capacity</v>
          </cell>
          <cell r="E158" t="str">
            <v>Growth</v>
          </cell>
          <cell r="F158" t="str">
            <v>Major Project - Committed Project</v>
          </cell>
          <cell r="G158">
            <v>251974</v>
          </cell>
          <cell r="H158">
            <v>225227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280</v>
          </cell>
          <cell r="T158">
            <v>4200</v>
          </cell>
          <cell r="U158" t="str">
            <v>Subtransmission Major Project</v>
          </cell>
          <cell r="V158" t="str">
            <v>Major Projects</v>
          </cell>
          <cell r="W158">
            <v>0</v>
          </cell>
          <cell r="X158">
            <v>4001</v>
          </cell>
        </row>
        <row r="159">
          <cell r="A159" t="str">
            <v>ESS_4000</v>
          </cell>
          <cell r="B159" t="str">
            <v>Coffs Harbour North to Coffs Harbour South - new 66kV feeder</v>
          </cell>
          <cell r="C159" t="str">
            <v>Augex</v>
          </cell>
          <cell r="D159" t="str">
            <v>Capacity</v>
          </cell>
          <cell r="E159" t="str">
            <v>Growth</v>
          </cell>
          <cell r="F159" t="str">
            <v>Major Project - Committed Project</v>
          </cell>
          <cell r="G159">
            <v>1625124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280</v>
          </cell>
          <cell r="T159">
            <v>4200</v>
          </cell>
          <cell r="U159" t="str">
            <v>Subtransmission Major Project</v>
          </cell>
          <cell r="V159" t="str">
            <v>Major Projects</v>
          </cell>
          <cell r="W159">
            <v>0</v>
          </cell>
          <cell r="X159">
            <v>4002</v>
          </cell>
        </row>
        <row r="160">
          <cell r="A160" t="str">
            <v>ESS_4004</v>
          </cell>
          <cell r="B160" t="str">
            <v xml:space="preserve">Zone Substation Outdoor Bus and Isolator Refurbishment and Replacement </v>
          </cell>
          <cell r="C160" t="str">
            <v>Repex</v>
          </cell>
          <cell r="D160" t="str">
            <v>Renewal</v>
          </cell>
          <cell r="E160" t="str">
            <v>Asset Renewal or Replacement</v>
          </cell>
          <cell r="F160" t="str">
            <v>Program</v>
          </cell>
          <cell r="G160">
            <v>608174</v>
          </cell>
          <cell r="H160">
            <v>1115616</v>
          </cell>
          <cell r="I160">
            <v>979905</v>
          </cell>
          <cell r="J160">
            <v>726856</v>
          </cell>
          <cell r="K160">
            <v>461730</v>
          </cell>
          <cell r="L160">
            <v>461730</v>
          </cell>
          <cell r="M160">
            <v>461730</v>
          </cell>
          <cell r="N160">
            <v>461730</v>
          </cell>
          <cell r="O160">
            <v>461730</v>
          </cell>
          <cell r="P160">
            <v>461730</v>
          </cell>
          <cell r="Q160">
            <v>461730</v>
          </cell>
          <cell r="R160">
            <v>461730</v>
          </cell>
          <cell r="S160">
            <v>200</v>
          </cell>
          <cell r="T160">
            <v>3000</v>
          </cell>
          <cell r="U160" t="str">
            <v>Zone Substation Plant Program</v>
          </cell>
          <cell r="V160" t="str">
            <v>Primary Systems - ZS</v>
          </cell>
          <cell r="W160" t="str">
            <v>Majid Tavakoli</v>
          </cell>
          <cell r="X160">
            <v>4004</v>
          </cell>
        </row>
        <row r="161">
          <cell r="A161" t="str">
            <v>ESS_4005D</v>
          </cell>
          <cell r="B161" t="str">
            <v>Poletop Refurbishment Distribution - Coastal Salt affected - defined projects</v>
          </cell>
          <cell r="C161" t="str">
            <v>Repex</v>
          </cell>
          <cell r="D161" t="str">
            <v>Renewal</v>
          </cell>
          <cell r="E161" t="str">
            <v>Asset Renewal or Replacement</v>
          </cell>
          <cell r="F161" t="str">
            <v>Program - Defined projects</v>
          </cell>
          <cell r="G161">
            <v>0</v>
          </cell>
          <cell r="H161">
            <v>2838052</v>
          </cell>
          <cell r="I161">
            <v>526070</v>
          </cell>
          <cell r="J161">
            <v>2100000</v>
          </cell>
          <cell r="K161">
            <v>773332.38806249981</v>
          </cell>
          <cell r="L161">
            <v>773332</v>
          </cell>
          <cell r="M161">
            <v>773332</v>
          </cell>
          <cell r="N161">
            <v>773332</v>
          </cell>
          <cell r="O161">
            <v>773332</v>
          </cell>
          <cell r="P161">
            <v>773332</v>
          </cell>
          <cell r="Q161">
            <v>773332</v>
          </cell>
          <cell r="R161">
            <v>773332</v>
          </cell>
          <cell r="S161">
            <v>350</v>
          </cell>
          <cell r="T161">
            <v>5250</v>
          </cell>
          <cell r="U161" t="str">
            <v>Poletop Equipment Program</v>
          </cell>
          <cell r="V161" t="str">
            <v>Distribution - Planned</v>
          </cell>
          <cell r="W161" t="str">
            <v>Stephen Fisher</v>
          </cell>
          <cell r="X161">
            <v>4005</v>
          </cell>
        </row>
        <row r="162">
          <cell r="A162" t="str">
            <v>ESS_4005N</v>
          </cell>
          <cell r="B162" t="str">
            <v>Poletop Refurbishment Distribution - allocations portion</v>
          </cell>
          <cell r="C162" t="str">
            <v>Repex</v>
          </cell>
          <cell r="D162" t="str">
            <v>Renewal</v>
          </cell>
          <cell r="E162" t="str">
            <v>Asset Renewal or Replacement</v>
          </cell>
          <cell r="F162" t="str">
            <v>Program - Network allocations</v>
          </cell>
          <cell r="G162">
            <v>714277</v>
          </cell>
          <cell r="H162">
            <v>31935446</v>
          </cell>
          <cell r="I162">
            <v>35723000</v>
          </cell>
          <cell r="J162">
            <v>32870000</v>
          </cell>
          <cell r="K162">
            <v>32500000</v>
          </cell>
          <cell r="L162">
            <v>32500000</v>
          </cell>
          <cell r="M162">
            <v>32500000</v>
          </cell>
          <cell r="N162">
            <v>32500000</v>
          </cell>
          <cell r="O162">
            <v>32500000</v>
          </cell>
          <cell r="P162">
            <v>32500000</v>
          </cell>
          <cell r="Q162">
            <v>32500000</v>
          </cell>
          <cell r="R162">
            <v>32500000</v>
          </cell>
          <cell r="S162">
            <v>350</v>
          </cell>
          <cell r="T162">
            <v>5250</v>
          </cell>
          <cell r="U162" t="str">
            <v>Poletop Equipment Program</v>
          </cell>
          <cell r="V162" t="str">
            <v>Distribution - Reactive</v>
          </cell>
          <cell r="W162" t="str">
            <v>Steven Fisher</v>
          </cell>
          <cell r="X162">
            <v>4005</v>
          </cell>
        </row>
        <row r="163">
          <cell r="A163" t="str">
            <v>ESS_4007</v>
          </cell>
          <cell r="B163" t="str">
            <v>Taree - TransGrid 132/66/33kV substation relocate 33kV feeders</v>
          </cell>
          <cell r="C163" t="str">
            <v>Repex</v>
          </cell>
          <cell r="D163" t="str">
            <v>Renewal</v>
          </cell>
          <cell r="E163" t="str">
            <v>Asset Renewal or Replacement</v>
          </cell>
          <cell r="F163" t="str">
            <v>Major Project - Committed Project</v>
          </cell>
          <cell r="G163">
            <v>7937</v>
          </cell>
          <cell r="H163">
            <v>115950</v>
          </cell>
          <cell r="I163">
            <v>232000</v>
          </cell>
          <cell r="J163">
            <v>252149.99999999997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280</v>
          </cell>
          <cell r="T163">
            <v>4200</v>
          </cell>
          <cell r="U163" t="str">
            <v>Subtransmission Major Project</v>
          </cell>
          <cell r="V163" t="str">
            <v>Major Projects</v>
          </cell>
          <cell r="W163">
            <v>0</v>
          </cell>
          <cell r="X163">
            <v>4006</v>
          </cell>
        </row>
        <row r="164">
          <cell r="A164" t="str">
            <v>ESS_1031</v>
          </cell>
          <cell r="B164" t="str">
            <v>Wellington to Narromine - convert 66kV to 132kV</v>
          </cell>
          <cell r="C164" t="str">
            <v>Augex</v>
          </cell>
          <cell r="D164" t="str">
            <v>Capacity</v>
          </cell>
          <cell r="E164" t="str">
            <v>Growth</v>
          </cell>
          <cell r="F164" t="str">
            <v>Major Project - Committed Project</v>
          </cell>
          <cell r="G164">
            <v>2104752</v>
          </cell>
          <cell r="H164">
            <v>161427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260</v>
          </cell>
          <cell r="T164">
            <v>3900</v>
          </cell>
          <cell r="U164" t="str">
            <v>Subtransmission Major Project</v>
          </cell>
          <cell r="V164" t="str">
            <v>Major Projects</v>
          </cell>
          <cell r="W164">
            <v>0</v>
          </cell>
          <cell r="X164">
            <v>4008</v>
          </cell>
        </row>
        <row r="165">
          <cell r="A165" t="str">
            <v>ESS_42D</v>
          </cell>
          <cell r="B165" t="str">
            <v>High Voltage Cast Pothead Replacement - defined projects</v>
          </cell>
          <cell r="C165" t="str">
            <v>Repex</v>
          </cell>
          <cell r="D165" t="str">
            <v>Compliance</v>
          </cell>
          <cell r="E165" t="str">
            <v>Asset Renewal or Replacement</v>
          </cell>
          <cell r="F165" t="str">
            <v>Program - Defined projects</v>
          </cell>
          <cell r="G165">
            <v>204641</v>
          </cell>
          <cell r="H165">
            <v>464748</v>
          </cell>
          <cell r="I165">
            <v>480863</v>
          </cell>
          <cell r="J165">
            <v>624164</v>
          </cell>
          <cell r="K165">
            <v>639768</v>
          </cell>
          <cell r="L165">
            <v>639768</v>
          </cell>
          <cell r="M165">
            <v>639768</v>
          </cell>
          <cell r="N165">
            <v>639768</v>
          </cell>
          <cell r="O165">
            <v>639768</v>
          </cell>
          <cell r="P165">
            <v>639768</v>
          </cell>
          <cell r="Q165">
            <v>639768</v>
          </cell>
          <cell r="R165">
            <v>639768</v>
          </cell>
          <cell r="S165">
            <v>220</v>
          </cell>
          <cell r="T165">
            <v>3300</v>
          </cell>
          <cell r="U165" t="str">
            <v>Underground Cables Program</v>
          </cell>
          <cell r="V165" t="str">
            <v>Distribution - Planned</v>
          </cell>
          <cell r="W165" t="str">
            <v>Wayne Gatley</v>
          </cell>
          <cell r="X165">
            <v>4009</v>
          </cell>
        </row>
        <row r="166">
          <cell r="A166" t="str">
            <v>ESS_4010</v>
          </cell>
          <cell r="B166" t="str">
            <v>Subtransmission minor route and land</v>
          </cell>
          <cell r="C166" t="str">
            <v>Network Connection</v>
          </cell>
          <cell r="D166" t="str">
            <v>Network Connection</v>
          </cell>
          <cell r="E166" t="str">
            <v>Growth</v>
          </cell>
          <cell r="F166" t="str">
            <v>Major Project - Committed Project</v>
          </cell>
          <cell r="G166">
            <v>845161</v>
          </cell>
          <cell r="H166">
            <v>202775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160</v>
          </cell>
          <cell r="T166">
            <v>2400</v>
          </cell>
          <cell r="U166" t="str">
            <v>Subtransmission Major Project</v>
          </cell>
          <cell r="V166" t="str">
            <v>Major Projects</v>
          </cell>
          <cell r="W166">
            <v>0</v>
          </cell>
          <cell r="X166">
            <v>4010</v>
          </cell>
        </row>
        <row r="167">
          <cell r="A167" t="str">
            <v>ESS_4011</v>
          </cell>
          <cell r="B167" t="str">
            <v>Orange South ZS - Augmentation</v>
          </cell>
          <cell r="C167" t="str">
            <v>Augex</v>
          </cell>
          <cell r="D167" t="str">
            <v>Capacity</v>
          </cell>
          <cell r="E167" t="str">
            <v>Growth</v>
          </cell>
          <cell r="F167" t="str">
            <v>Major Project - Committed Project</v>
          </cell>
          <cell r="G167">
            <v>802730</v>
          </cell>
          <cell r="H167">
            <v>62868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280</v>
          </cell>
          <cell r="T167">
            <v>4200</v>
          </cell>
          <cell r="U167" t="str">
            <v>Subtransmission Major Project</v>
          </cell>
          <cell r="V167" t="str">
            <v>Major Projects</v>
          </cell>
          <cell r="W167">
            <v>0</v>
          </cell>
          <cell r="X167">
            <v>4011</v>
          </cell>
        </row>
        <row r="168">
          <cell r="A168" t="str">
            <v>ESS_4012</v>
          </cell>
          <cell r="B168" t="str">
            <v>Quira ZS - 2nd tx substation work</v>
          </cell>
          <cell r="C168" t="str">
            <v>Augex</v>
          </cell>
          <cell r="D168" t="str">
            <v>Capacity</v>
          </cell>
          <cell r="E168" t="str">
            <v>Growth</v>
          </cell>
          <cell r="F168" t="str">
            <v>Major Project - Committed Project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280</v>
          </cell>
          <cell r="T168">
            <v>4200</v>
          </cell>
          <cell r="U168" t="str">
            <v>Subtransmission Major Project</v>
          </cell>
          <cell r="V168" t="str">
            <v>Major Projects</v>
          </cell>
          <cell r="W168">
            <v>0</v>
          </cell>
          <cell r="X168">
            <v>4012</v>
          </cell>
        </row>
        <row r="169">
          <cell r="A169" t="str">
            <v>ESS_4017</v>
          </cell>
          <cell r="B169" t="str">
            <v>Googong - construct 132kV o/h line for relocation</v>
          </cell>
          <cell r="C169" t="str">
            <v>Augex</v>
          </cell>
          <cell r="D169" t="str">
            <v>Capacity</v>
          </cell>
          <cell r="E169" t="str">
            <v>Growth</v>
          </cell>
          <cell r="F169" t="str">
            <v>Major Project - Committed Project</v>
          </cell>
          <cell r="G169">
            <v>0</v>
          </cell>
          <cell r="H169">
            <v>0</v>
          </cell>
          <cell r="I169">
            <v>500000</v>
          </cell>
          <cell r="J169">
            <v>61499.999999999993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280</v>
          </cell>
          <cell r="T169">
            <v>4200</v>
          </cell>
          <cell r="U169" t="str">
            <v>Subtransmission Major Project</v>
          </cell>
          <cell r="V169" t="str">
            <v>Major Projects</v>
          </cell>
          <cell r="W169">
            <v>0</v>
          </cell>
          <cell r="X169">
            <v>4012</v>
          </cell>
        </row>
        <row r="170">
          <cell r="A170" t="str">
            <v>ESS_4013</v>
          </cell>
          <cell r="B170" t="str">
            <v>Molong - install 2nd 66/11kV transformer</v>
          </cell>
          <cell r="C170" t="str">
            <v>Augex</v>
          </cell>
          <cell r="D170" t="str">
            <v>Capacity</v>
          </cell>
          <cell r="E170" t="str">
            <v>Growth</v>
          </cell>
          <cell r="F170" t="str">
            <v>Major Project - Committed Project</v>
          </cell>
          <cell r="G170">
            <v>22723</v>
          </cell>
          <cell r="H170">
            <v>308498</v>
          </cell>
          <cell r="I170">
            <v>94000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280</v>
          </cell>
          <cell r="T170">
            <v>4200</v>
          </cell>
          <cell r="U170" t="str">
            <v>Subtransmission Major Project</v>
          </cell>
          <cell r="V170" t="str">
            <v>Major Projects</v>
          </cell>
          <cell r="W170">
            <v>0</v>
          </cell>
          <cell r="X170">
            <v>4013</v>
          </cell>
        </row>
        <row r="171">
          <cell r="A171" t="str">
            <v>ESS_4022</v>
          </cell>
          <cell r="B171" t="str">
            <v>Casino - Augment Supply to Urbenville</v>
          </cell>
          <cell r="C171" t="str">
            <v>Repex</v>
          </cell>
          <cell r="D171" t="str">
            <v>Capacity</v>
          </cell>
          <cell r="E171" t="str">
            <v>Asset Renewal or Replacement</v>
          </cell>
          <cell r="F171" t="str">
            <v>Major Project - Committed Project</v>
          </cell>
          <cell r="G171">
            <v>0</v>
          </cell>
          <cell r="H171">
            <v>0</v>
          </cell>
          <cell r="I171">
            <v>0</v>
          </cell>
          <cell r="J171">
            <v>512499.99999999994</v>
          </cell>
          <cell r="K171">
            <v>1000000</v>
          </cell>
          <cell r="L171">
            <v>1000000</v>
          </cell>
          <cell r="M171">
            <v>1000000</v>
          </cell>
          <cell r="N171">
            <v>1000000</v>
          </cell>
          <cell r="O171">
            <v>1000000</v>
          </cell>
          <cell r="P171">
            <v>1000000</v>
          </cell>
          <cell r="Q171">
            <v>1000000</v>
          </cell>
          <cell r="R171">
            <v>1000000</v>
          </cell>
          <cell r="S171">
            <v>240</v>
          </cell>
          <cell r="T171">
            <v>3600</v>
          </cell>
          <cell r="U171" t="str">
            <v>Subtransmission Major Project</v>
          </cell>
          <cell r="V171" t="str">
            <v>Major Projects</v>
          </cell>
          <cell r="W171">
            <v>0</v>
          </cell>
          <cell r="X171">
            <v>4013</v>
          </cell>
        </row>
        <row r="172">
          <cell r="A172" t="str">
            <v>ESS_1040</v>
          </cell>
          <cell r="B172" t="str">
            <v>Wagga Copland St to Kooringal #1 feeder works</v>
          </cell>
          <cell r="C172" t="str">
            <v>Augex</v>
          </cell>
          <cell r="D172" t="str">
            <v>Capacity</v>
          </cell>
          <cell r="E172" t="str">
            <v>Growth</v>
          </cell>
          <cell r="F172" t="str">
            <v>Major Project - Committed Project</v>
          </cell>
          <cell r="G172">
            <v>26234</v>
          </cell>
          <cell r="H172">
            <v>24511</v>
          </cell>
          <cell r="I172">
            <v>439887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260</v>
          </cell>
          <cell r="T172">
            <v>3900</v>
          </cell>
          <cell r="U172" t="str">
            <v>Subtransmission Major Project</v>
          </cell>
          <cell r="V172" t="str">
            <v>Major Projects</v>
          </cell>
          <cell r="W172">
            <v>0</v>
          </cell>
          <cell r="X172">
            <v>4015</v>
          </cell>
        </row>
        <row r="173">
          <cell r="A173" t="str">
            <v>ESS_1004</v>
          </cell>
          <cell r="B173" t="str">
            <v>Cartwrights Hill ZS - construct 66 kV bus bar</v>
          </cell>
          <cell r="C173" t="str">
            <v>Augex</v>
          </cell>
          <cell r="D173" t="str">
            <v>Capacity</v>
          </cell>
          <cell r="E173" t="str">
            <v>Growth</v>
          </cell>
          <cell r="F173" t="str">
            <v>Major Project - Committed Project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270</v>
          </cell>
          <cell r="T173">
            <v>4050</v>
          </cell>
          <cell r="U173" t="str">
            <v>Subtransmission Major Project</v>
          </cell>
          <cell r="V173" t="str">
            <v>Major Projects</v>
          </cell>
          <cell r="W173">
            <v>0</v>
          </cell>
          <cell r="X173">
            <v>4016</v>
          </cell>
        </row>
        <row r="174">
          <cell r="A174" t="str">
            <v>ESS_1036</v>
          </cell>
          <cell r="B174" t="str">
            <v>Yarrandale to Gilgandra - new 66kV feeder</v>
          </cell>
          <cell r="C174" t="str">
            <v>Augex</v>
          </cell>
          <cell r="D174" t="str">
            <v>Capacity</v>
          </cell>
          <cell r="E174" t="str">
            <v>Growth</v>
          </cell>
          <cell r="F174" t="str">
            <v>Major Project - Committed Project</v>
          </cell>
          <cell r="G174">
            <v>754864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280</v>
          </cell>
          <cell r="T174">
            <v>4200</v>
          </cell>
          <cell r="U174" t="str">
            <v>Subtransmission Major Project</v>
          </cell>
          <cell r="V174" t="str">
            <v>Major Projects</v>
          </cell>
          <cell r="W174">
            <v>0</v>
          </cell>
          <cell r="X174">
            <v>4017</v>
          </cell>
        </row>
        <row r="175">
          <cell r="A175" t="str">
            <v>ESS_100D</v>
          </cell>
          <cell r="B175" t="str">
            <v>Replace unsafe streetlight pot belly columns - defined projects</v>
          </cell>
          <cell r="C175" t="str">
            <v>Repex</v>
          </cell>
          <cell r="D175" t="str">
            <v>Renewal</v>
          </cell>
          <cell r="E175" t="str">
            <v>Asset Renewal or Replacement</v>
          </cell>
          <cell r="F175" t="str">
            <v>Program - Defined projects</v>
          </cell>
          <cell r="G175">
            <v>406689</v>
          </cell>
          <cell r="H175">
            <v>523630</v>
          </cell>
          <cell r="I175">
            <v>450000</v>
          </cell>
          <cell r="J175">
            <v>302523.9045</v>
          </cell>
          <cell r="K175">
            <v>310087</v>
          </cell>
          <cell r="L175">
            <v>310087</v>
          </cell>
          <cell r="M175">
            <v>310087</v>
          </cell>
          <cell r="N175">
            <v>310087</v>
          </cell>
          <cell r="O175">
            <v>310087</v>
          </cell>
          <cell r="P175">
            <v>310087</v>
          </cell>
          <cell r="Q175">
            <v>310087</v>
          </cell>
          <cell r="R175">
            <v>310087</v>
          </cell>
          <cell r="S175">
            <v>240</v>
          </cell>
          <cell r="T175">
            <v>3600</v>
          </cell>
          <cell r="U175" t="str">
            <v>Pole Program</v>
          </cell>
          <cell r="V175" t="str">
            <v>Distribution - Planned</v>
          </cell>
          <cell r="W175" t="str">
            <v>Samuel Peake</v>
          </cell>
          <cell r="X175">
            <v>4020</v>
          </cell>
        </row>
        <row r="176">
          <cell r="A176" t="str">
            <v>ESS_4021</v>
          </cell>
          <cell r="B176" t="str">
            <v xml:space="preserve">Griffith - Augment Supply to Nericon </v>
          </cell>
          <cell r="C176" t="str">
            <v>Augex</v>
          </cell>
          <cell r="D176" t="str">
            <v>Capacity</v>
          </cell>
          <cell r="E176" t="str">
            <v>Growth</v>
          </cell>
          <cell r="F176" t="str">
            <v>Major Project - Committed Project</v>
          </cell>
          <cell r="G176">
            <v>0</v>
          </cell>
          <cell r="H176">
            <v>0</v>
          </cell>
          <cell r="I176">
            <v>0</v>
          </cell>
          <cell r="J176">
            <v>1024999.9999999999</v>
          </cell>
          <cell r="K176">
            <v>2000000</v>
          </cell>
          <cell r="L176">
            <v>2000000</v>
          </cell>
          <cell r="M176">
            <v>2000000</v>
          </cell>
          <cell r="N176">
            <v>2000000</v>
          </cell>
          <cell r="O176">
            <v>2000000</v>
          </cell>
          <cell r="P176">
            <v>2000000</v>
          </cell>
          <cell r="Q176">
            <v>2000000</v>
          </cell>
          <cell r="R176">
            <v>2000000</v>
          </cell>
          <cell r="S176">
            <v>240</v>
          </cell>
          <cell r="T176">
            <v>3600</v>
          </cell>
          <cell r="U176" t="str">
            <v>Subtransmission Major Project</v>
          </cell>
          <cell r="V176" t="str">
            <v>Major Projects</v>
          </cell>
          <cell r="W176">
            <v>0</v>
          </cell>
          <cell r="X176">
            <v>4021</v>
          </cell>
        </row>
        <row r="177">
          <cell r="A177" t="str">
            <v>ESS_5000</v>
          </cell>
          <cell r="B177" t="str">
            <v>Subtransmission Planning Network - long term expenditure</v>
          </cell>
          <cell r="C177">
            <v>0</v>
          </cell>
          <cell r="D177">
            <v>0</v>
          </cell>
          <cell r="E177" t="str">
            <v>Growth</v>
          </cell>
          <cell r="F177" t="str">
            <v>Major Project - Prior to Approval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193.33333333333334</v>
          </cell>
          <cell r="T177">
            <v>2900</v>
          </cell>
          <cell r="U177" t="str">
            <v>Subtransmission Major Project</v>
          </cell>
          <cell r="V177" t="str">
            <v>Major Projects</v>
          </cell>
          <cell r="W177">
            <v>10000000</v>
          </cell>
          <cell r="X177">
            <v>5000</v>
          </cell>
        </row>
        <row r="178">
          <cell r="A178" t="str">
            <v>ESS_500</v>
          </cell>
          <cell r="B178" t="str">
            <v>Capitalised Overheads</v>
          </cell>
          <cell r="C178" t="str">
            <v>Other System</v>
          </cell>
          <cell r="D178" t="str">
            <v>Other System</v>
          </cell>
          <cell r="E178" t="str">
            <v>Capitalised Overheads</v>
          </cell>
          <cell r="F178" t="str">
            <v>Overheads</v>
          </cell>
          <cell r="G178">
            <v>142892380</v>
          </cell>
          <cell r="H178">
            <v>141069449</v>
          </cell>
          <cell r="I178">
            <v>131867874.63842385</v>
          </cell>
          <cell r="J178">
            <v>124011760.39641632</v>
          </cell>
          <cell r="K178">
            <v>127112054.40632671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</row>
      </sheetData>
      <sheetData sheetId="6" refreshError="1"/>
      <sheetData sheetId="7" refreshError="1"/>
      <sheetData sheetId="8" refreshError="1"/>
      <sheetData sheetId="9" refreshError="1">
        <row r="7">
          <cell r="A7" t="str">
            <v>ESS_1</v>
          </cell>
          <cell r="B7" t="str">
            <v>Distribution Growth - Voltage Constraints</v>
          </cell>
          <cell r="C7" t="str">
            <v>Network Connections</v>
          </cell>
          <cell r="D7">
            <v>11988198</v>
          </cell>
          <cell r="E7">
            <v>6534351</v>
          </cell>
          <cell r="F7">
            <v>7052987</v>
          </cell>
          <cell r="G7">
            <v>4965735.4992000004</v>
          </cell>
          <cell r="H7">
            <v>4195121.9512195121</v>
          </cell>
          <cell r="I7">
            <v>5397784.4447999997</v>
          </cell>
          <cell r="J7">
            <v>5397784.4447999997</v>
          </cell>
          <cell r="K7">
            <v>5397784.4447999997</v>
          </cell>
          <cell r="L7">
            <v>5397784.4447999997</v>
          </cell>
          <cell r="M7">
            <v>5397784.4447999997</v>
          </cell>
          <cell r="N7">
            <v>5397784.4447999997</v>
          </cell>
          <cell r="O7">
            <v>5397784.4447999997</v>
          </cell>
          <cell r="P7">
            <v>5397784.4447999997</v>
          </cell>
          <cell r="Q7">
            <v>5397784.4447999997</v>
          </cell>
          <cell r="R7">
            <v>5397784.4447999997</v>
          </cell>
          <cell r="S7" t="str">
            <v>Distribution Growth Program</v>
          </cell>
          <cell r="T7" t="str">
            <v xml:space="preserve">Vince Kelly </v>
          </cell>
          <cell r="U7">
            <v>1</v>
          </cell>
        </row>
        <row r="8">
          <cell r="A8" t="str">
            <v>ESS_2</v>
          </cell>
          <cell r="B8" t="str">
            <v>Distribution Growth - Thermal Constraints</v>
          </cell>
          <cell r="C8" t="str">
            <v>Network Connections</v>
          </cell>
          <cell r="D8">
            <v>15395126</v>
          </cell>
          <cell r="E8">
            <v>8247089</v>
          </cell>
          <cell r="F8">
            <v>5644106</v>
          </cell>
          <cell r="G8">
            <v>5006419.0757999998</v>
          </cell>
          <cell r="H8">
            <v>3804878.0487804883</v>
          </cell>
          <cell r="I8">
            <v>4690132.9824000001</v>
          </cell>
          <cell r="J8">
            <v>4690132.9824000001</v>
          </cell>
          <cell r="K8">
            <v>4690132.9824000001</v>
          </cell>
          <cell r="L8">
            <v>4690132.9824000001</v>
          </cell>
          <cell r="M8">
            <v>4690132.9824000001</v>
          </cell>
          <cell r="N8">
            <v>4690132.9824000001</v>
          </cell>
          <cell r="O8">
            <v>4690132.9824000001</v>
          </cell>
          <cell r="P8">
            <v>4690132.9824000001</v>
          </cell>
          <cell r="Q8">
            <v>4690132.9824000001</v>
          </cell>
          <cell r="R8">
            <v>4690132.9824000001</v>
          </cell>
          <cell r="S8" t="str">
            <v>Distribution Growth Program</v>
          </cell>
          <cell r="T8" t="str">
            <v xml:space="preserve">Vince Kelly </v>
          </cell>
          <cell r="U8">
            <v>2</v>
          </cell>
        </row>
        <row r="9">
          <cell r="A9" t="str">
            <v>ESS_3</v>
          </cell>
          <cell r="B9" t="str">
            <v>Distribution Growth - Fault Level Constraints</v>
          </cell>
          <cell r="C9" t="str">
            <v>Network Connections</v>
          </cell>
          <cell r="D9">
            <v>11869895</v>
          </cell>
          <cell r="E9">
            <v>7836401</v>
          </cell>
          <cell r="F9">
            <v>8671016</v>
          </cell>
          <cell r="G9">
            <v>8090808.3180999998</v>
          </cell>
          <cell r="H9">
            <v>10829268.292682927</v>
          </cell>
          <cell r="I9">
            <v>8670049.0800000001</v>
          </cell>
          <cell r="J9">
            <v>8670049.0800000001</v>
          </cell>
          <cell r="K9">
            <v>8670049.0800000001</v>
          </cell>
          <cell r="L9">
            <v>8670049.0800000001</v>
          </cell>
          <cell r="M9">
            <v>8670049.0800000001</v>
          </cell>
          <cell r="N9">
            <v>8670049.0800000001</v>
          </cell>
          <cell r="O9">
            <v>8670049.0800000001</v>
          </cell>
          <cell r="P9">
            <v>8670049.0800000001</v>
          </cell>
          <cell r="Q9">
            <v>8670049.0800000001</v>
          </cell>
          <cell r="R9">
            <v>8670049.0800000001</v>
          </cell>
          <cell r="S9" t="str">
            <v>Distribution Growth Program</v>
          </cell>
          <cell r="T9" t="str">
            <v xml:space="preserve">Vince Kelly </v>
          </cell>
          <cell r="U9">
            <v>3</v>
          </cell>
        </row>
        <row r="10">
          <cell r="A10" t="str">
            <v>ESS_4</v>
          </cell>
          <cell r="B10" t="str">
            <v>Distribution Growth - Customer Connections</v>
          </cell>
          <cell r="C10" t="str">
            <v>Network Connections</v>
          </cell>
          <cell r="D10">
            <v>13735018</v>
          </cell>
          <cell r="E10">
            <v>11552913</v>
          </cell>
          <cell r="F10">
            <v>6444227</v>
          </cell>
          <cell r="G10">
            <v>8500000.4820000008</v>
          </cell>
          <cell r="H10">
            <v>5853658.5365853664</v>
          </cell>
          <cell r="I10">
            <v>8847306.2975999992</v>
          </cell>
          <cell r="J10">
            <v>8847306.2975999992</v>
          </cell>
          <cell r="K10">
            <v>8847306.2975999992</v>
          </cell>
          <cell r="L10">
            <v>8847306.2975999992</v>
          </cell>
          <cell r="M10">
            <v>8847306.2975999992</v>
          </cell>
          <cell r="N10">
            <v>8847306.2975999992</v>
          </cell>
          <cell r="O10">
            <v>8847306.2975999992</v>
          </cell>
          <cell r="P10">
            <v>8847306.2975999992</v>
          </cell>
          <cell r="Q10">
            <v>8847306.2975999992</v>
          </cell>
          <cell r="R10">
            <v>8847306.2975999992</v>
          </cell>
          <cell r="S10" t="str">
            <v>Distribution Growth Program</v>
          </cell>
          <cell r="T10" t="str">
            <v xml:space="preserve">Vince Kelly </v>
          </cell>
          <cell r="U10">
            <v>4</v>
          </cell>
        </row>
        <row r="11">
          <cell r="A11" t="str">
            <v>ESS_5</v>
          </cell>
          <cell r="B11" t="str">
            <v>Distribution Feeder Voltage Profile - NT</v>
          </cell>
          <cell r="C11" t="str">
            <v>Capacity</v>
          </cell>
          <cell r="D11">
            <v>0</v>
          </cell>
          <cell r="E11">
            <v>0</v>
          </cell>
          <cell r="F11">
            <v>32048</v>
          </cell>
          <cell r="G11">
            <v>80000</v>
          </cell>
          <cell r="H11">
            <v>146341.46341463417</v>
          </cell>
          <cell r="I11">
            <v>506399.99999999994</v>
          </cell>
          <cell r="J11">
            <v>506399.99999999994</v>
          </cell>
          <cell r="K11">
            <v>506399.99999999994</v>
          </cell>
          <cell r="L11">
            <v>506399.99999999994</v>
          </cell>
          <cell r="M11">
            <v>506399.99999999994</v>
          </cell>
          <cell r="N11">
            <v>506399.99999999994</v>
          </cell>
          <cell r="O11">
            <v>506399.99999999994</v>
          </cell>
          <cell r="P11">
            <v>506399.99999999994</v>
          </cell>
          <cell r="Q11">
            <v>506399.99999999994</v>
          </cell>
          <cell r="R11">
            <v>506399.99999999994</v>
          </cell>
          <cell r="S11" t="str">
            <v>Network Technology Program</v>
          </cell>
          <cell r="T11" t="str">
            <v xml:space="preserve">Vince Kelly </v>
          </cell>
          <cell r="U11">
            <v>5</v>
          </cell>
        </row>
        <row r="12">
          <cell r="A12" t="str">
            <v>ESS_6</v>
          </cell>
          <cell r="B12" t="str">
            <v>High Voltage Feeder Control Point monitoring - NT</v>
          </cell>
          <cell r="C12" t="str">
            <v>Capacity</v>
          </cell>
          <cell r="D12">
            <v>0</v>
          </cell>
          <cell r="E12">
            <v>0</v>
          </cell>
          <cell r="F12">
            <v>-110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 t="str">
            <v>Network Technology Program</v>
          </cell>
          <cell r="T12">
            <v>0</v>
          </cell>
          <cell r="U12">
            <v>6</v>
          </cell>
        </row>
        <row r="13">
          <cell r="A13" t="str">
            <v>ESS_9</v>
          </cell>
          <cell r="B13" t="str">
            <v>Power factor correction - DM</v>
          </cell>
          <cell r="C13" t="str">
            <v>Capacity</v>
          </cell>
          <cell r="D13">
            <v>215229</v>
          </cell>
          <cell r="E13">
            <v>127874</v>
          </cell>
          <cell r="F13">
            <v>34638</v>
          </cell>
          <cell r="G13">
            <v>299089.98499999999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 t="str">
            <v>Distribution Growth Program</v>
          </cell>
          <cell r="T13" t="str">
            <v>Ian Askell</v>
          </cell>
          <cell r="U13">
            <v>9</v>
          </cell>
        </row>
        <row r="14">
          <cell r="A14" t="str">
            <v>ESS_12D</v>
          </cell>
          <cell r="B14" t="str">
            <v>Poletop Switchgear replacement - defined projects</v>
          </cell>
          <cell r="C14" t="str">
            <v>Renewal</v>
          </cell>
          <cell r="D14">
            <v>3595889</v>
          </cell>
          <cell r="E14">
            <v>1219288</v>
          </cell>
          <cell r="F14">
            <v>828142</v>
          </cell>
          <cell r="G14">
            <v>1138830.4700000002</v>
          </cell>
          <cell r="H14">
            <v>1200000</v>
          </cell>
          <cell r="I14">
            <v>2091176.7743999998</v>
          </cell>
          <cell r="J14">
            <v>2091176.7743999998</v>
          </cell>
          <cell r="K14">
            <v>2091176.7743999998</v>
          </cell>
          <cell r="L14">
            <v>2091176.7743999998</v>
          </cell>
          <cell r="M14">
            <v>2091176.7743999998</v>
          </cell>
          <cell r="N14">
            <v>2091176.7743999998</v>
          </cell>
          <cell r="O14">
            <v>2091176.7743999998</v>
          </cell>
          <cell r="P14">
            <v>2091176.7743999998</v>
          </cell>
          <cell r="Q14">
            <v>2091176.7743999998</v>
          </cell>
          <cell r="R14">
            <v>2091176.7743999998</v>
          </cell>
          <cell r="S14" t="str">
            <v>Poletop Equipment Program</v>
          </cell>
          <cell r="T14" t="str">
            <v>Deepak Pais</v>
          </cell>
          <cell r="U14">
            <v>12.1</v>
          </cell>
        </row>
        <row r="15">
          <cell r="A15" t="str">
            <v>ESS_12N</v>
          </cell>
          <cell r="B15" t="str">
            <v>Poletop Switchgear replacement - allocations portion</v>
          </cell>
          <cell r="C15" t="str">
            <v>Renewal</v>
          </cell>
          <cell r="D15">
            <v>0</v>
          </cell>
          <cell r="E15">
            <v>2338464</v>
          </cell>
          <cell r="F15">
            <v>1957773</v>
          </cell>
          <cell r="G15">
            <v>1200000</v>
          </cell>
          <cell r="H15">
            <v>1951219.5121951222</v>
          </cell>
          <cell r="I15">
            <v>1519200</v>
          </cell>
          <cell r="J15">
            <v>1519200</v>
          </cell>
          <cell r="K15">
            <v>1519200</v>
          </cell>
          <cell r="L15">
            <v>1519200</v>
          </cell>
          <cell r="M15">
            <v>1519200</v>
          </cell>
          <cell r="N15">
            <v>1519200</v>
          </cell>
          <cell r="O15">
            <v>1519200</v>
          </cell>
          <cell r="P15">
            <v>1519200</v>
          </cell>
          <cell r="Q15">
            <v>1519200</v>
          </cell>
          <cell r="R15">
            <v>1519200</v>
          </cell>
          <cell r="S15" t="str">
            <v>Poletop Equipment Program</v>
          </cell>
          <cell r="T15" t="str">
            <v>Deepak Pais</v>
          </cell>
          <cell r="U15">
            <v>12.2</v>
          </cell>
        </row>
        <row r="16">
          <cell r="A16" t="str">
            <v>ESS_13D</v>
          </cell>
          <cell r="B16" t="str">
            <v>HV regulator refurbishment and replacement - defined projects</v>
          </cell>
          <cell r="C16" t="str">
            <v>Renewal</v>
          </cell>
          <cell r="D16">
            <v>992282</v>
          </cell>
          <cell r="E16">
            <v>1069218</v>
          </cell>
          <cell r="F16">
            <v>721200</v>
          </cell>
          <cell r="G16">
            <v>746533.34609999997</v>
          </cell>
          <cell r="H16">
            <v>673170.73170731717</v>
          </cell>
          <cell r="I16">
            <v>994972.69439999992</v>
          </cell>
          <cell r="J16">
            <v>994972.69439999992</v>
          </cell>
          <cell r="K16">
            <v>994972.69439999992</v>
          </cell>
          <cell r="L16">
            <v>994972.69439999992</v>
          </cell>
          <cell r="M16">
            <v>994972.69439999992</v>
          </cell>
          <cell r="N16">
            <v>994972.69439999992</v>
          </cell>
          <cell r="O16">
            <v>994972.69439999992</v>
          </cell>
          <cell r="P16">
            <v>994972.69439999992</v>
          </cell>
          <cell r="Q16">
            <v>994972.69439999992</v>
          </cell>
          <cell r="R16">
            <v>994972.69439999992</v>
          </cell>
          <cell r="S16" t="str">
            <v>Poletop Equipment Program</v>
          </cell>
          <cell r="T16" t="str">
            <v>David Mason</v>
          </cell>
          <cell r="U16">
            <v>13.1</v>
          </cell>
        </row>
        <row r="17">
          <cell r="A17" t="str">
            <v>ESS_13N</v>
          </cell>
          <cell r="B17" t="str">
            <v>HV regulator refurbishment and replacement - allocations portion</v>
          </cell>
          <cell r="C17" t="str">
            <v>Renewal</v>
          </cell>
          <cell r="D17">
            <v>0</v>
          </cell>
          <cell r="E17">
            <v>489582</v>
          </cell>
          <cell r="F17">
            <v>290628</v>
          </cell>
          <cell r="G17">
            <v>840000</v>
          </cell>
          <cell r="H17">
            <v>390243.90243902442</v>
          </cell>
          <cell r="I17">
            <v>406063.92959999997</v>
          </cell>
          <cell r="J17">
            <v>406063.92959999997</v>
          </cell>
          <cell r="K17">
            <v>406063.92959999997</v>
          </cell>
          <cell r="L17">
            <v>406063.92959999997</v>
          </cell>
          <cell r="M17">
            <v>406063.92959999997</v>
          </cell>
          <cell r="N17">
            <v>406063.92959999997</v>
          </cell>
          <cell r="O17">
            <v>406063.92959999997</v>
          </cell>
          <cell r="P17">
            <v>406063.92959999997</v>
          </cell>
          <cell r="Q17">
            <v>406063.92959999997</v>
          </cell>
          <cell r="R17">
            <v>406063.92959999997</v>
          </cell>
          <cell r="S17" t="str">
            <v>Poletop Equipment Program</v>
          </cell>
          <cell r="T17" t="str">
            <v>David Mason</v>
          </cell>
          <cell r="U17">
            <v>13.2</v>
          </cell>
        </row>
        <row r="18">
          <cell r="A18" t="str">
            <v>ESS_14D</v>
          </cell>
          <cell r="B18" t="str">
            <v>Poletop Recloser Replacement / Upgrading - defined projects</v>
          </cell>
          <cell r="C18" t="str">
            <v>Renewal</v>
          </cell>
          <cell r="D18">
            <v>4138249</v>
          </cell>
          <cell r="E18">
            <v>2401663</v>
          </cell>
          <cell r="F18">
            <v>1972531</v>
          </cell>
          <cell r="G18">
            <v>1399999.7241</v>
          </cell>
          <cell r="H18">
            <v>1960975.6097560977</v>
          </cell>
          <cell r="I18">
            <v>3166802.784</v>
          </cell>
          <cell r="J18">
            <v>3166802.784</v>
          </cell>
          <cell r="K18">
            <v>3166802.784</v>
          </cell>
          <cell r="L18">
            <v>3166802.784</v>
          </cell>
          <cell r="M18">
            <v>3166802.784</v>
          </cell>
          <cell r="N18">
            <v>2683211.0399999996</v>
          </cell>
          <cell r="O18">
            <v>2683211.0399999996</v>
          </cell>
          <cell r="P18">
            <v>2683211.0399999996</v>
          </cell>
          <cell r="Q18">
            <v>2683211.0399999996</v>
          </cell>
          <cell r="R18">
            <v>2683211.0399999996</v>
          </cell>
          <cell r="S18" t="str">
            <v>Poletop Equipment Program</v>
          </cell>
          <cell r="T18" t="str">
            <v>Deepak Pais</v>
          </cell>
          <cell r="U18">
            <v>14.1</v>
          </cell>
        </row>
        <row r="19">
          <cell r="A19" t="str">
            <v>ESS_14N</v>
          </cell>
          <cell r="B19" t="str">
            <v>Poletop Recloser Replacement / Upgrading - allocations portion</v>
          </cell>
          <cell r="C19" t="str">
            <v>Renewal</v>
          </cell>
          <cell r="D19">
            <v>0</v>
          </cell>
          <cell r="E19">
            <v>544563</v>
          </cell>
          <cell r="F19">
            <v>11385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 t="str">
            <v>Poletop Equipment Program</v>
          </cell>
          <cell r="T19" t="str">
            <v>Deepak Pais</v>
          </cell>
          <cell r="U19">
            <v>14.2</v>
          </cell>
        </row>
        <row r="20">
          <cell r="A20" t="str">
            <v>ESS_15N</v>
          </cell>
          <cell r="B20" t="str">
            <v xml:space="preserve">Pole Staking/Reinforcement - all allocations </v>
          </cell>
          <cell r="C20" t="str">
            <v>Renewal</v>
          </cell>
          <cell r="D20">
            <v>0</v>
          </cell>
          <cell r="E20">
            <v>2115300</v>
          </cell>
          <cell r="F20">
            <v>4866412</v>
          </cell>
          <cell r="G20">
            <v>2449238</v>
          </cell>
          <cell r="H20">
            <v>3121951.2195121953</v>
          </cell>
          <cell r="I20">
            <v>2409451.1999999997</v>
          </cell>
          <cell r="J20">
            <v>2409451.1999999997</v>
          </cell>
          <cell r="K20">
            <v>2409451.1999999997</v>
          </cell>
          <cell r="L20">
            <v>2409451.1999999997</v>
          </cell>
          <cell r="M20">
            <v>2409451.1999999997</v>
          </cell>
          <cell r="N20">
            <v>2532000</v>
          </cell>
          <cell r="O20">
            <v>2532000</v>
          </cell>
          <cell r="P20">
            <v>2532000</v>
          </cell>
          <cell r="Q20">
            <v>2532000</v>
          </cell>
          <cell r="R20">
            <v>2532000</v>
          </cell>
          <cell r="S20" t="str">
            <v>Pole Program</v>
          </cell>
          <cell r="T20" t="str">
            <v>Adam Hawke</v>
          </cell>
          <cell r="U20">
            <v>15</v>
          </cell>
        </row>
        <row r="21">
          <cell r="A21" t="str">
            <v>ESS_16D</v>
          </cell>
          <cell r="B21" t="str">
            <v>Replacement of Bare OH Conductors - defined projects</v>
          </cell>
          <cell r="C21" t="str">
            <v>Renewal</v>
          </cell>
          <cell r="D21">
            <v>15433350</v>
          </cell>
          <cell r="E21">
            <v>8594314</v>
          </cell>
          <cell r="F21">
            <v>10899301</v>
          </cell>
          <cell r="G21">
            <v>11704859</v>
          </cell>
          <cell r="H21">
            <v>13025282.926829269</v>
          </cell>
          <cell r="I21">
            <v>10824401.279999999</v>
          </cell>
          <cell r="J21">
            <v>11267217.695999999</v>
          </cell>
          <cell r="K21">
            <v>11729714.841599999</v>
          </cell>
          <cell r="L21">
            <v>12212815.256064</v>
          </cell>
          <cell r="M21">
            <v>12717486.051983999</v>
          </cell>
          <cell r="N21">
            <v>11140800</v>
          </cell>
          <cell r="O21">
            <v>11140800</v>
          </cell>
          <cell r="P21">
            <v>11140800</v>
          </cell>
          <cell r="Q21">
            <v>11140800</v>
          </cell>
          <cell r="R21">
            <v>11140800</v>
          </cell>
          <cell r="S21" t="str">
            <v>Overhead Conductor Program</v>
          </cell>
          <cell r="T21" t="str">
            <v>Andrew Close/ Peter Couch</v>
          </cell>
          <cell r="U21">
            <v>16.100000000000001</v>
          </cell>
        </row>
        <row r="22">
          <cell r="A22" t="str">
            <v>ESS_16N</v>
          </cell>
          <cell r="B22" t="str">
            <v>Replacement of Bare OH Conductors - allocations portion</v>
          </cell>
          <cell r="C22" t="str">
            <v>Renewal</v>
          </cell>
          <cell r="D22">
            <v>0</v>
          </cell>
          <cell r="E22">
            <v>169405</v>
          </cell>
          <cell r="F22">
            <v>179895</v>
          </cell>
          <cell r="G22">
            <v>50000</v>
          </cell>
          <cell r="H22">
            <v>195121.95121951221</v>
          </cell>
          <cell r="I22">
            <v>202559.99999999997</v>
          </cell>
          <cell r="J22">
            <v>202559.99999999997</v>
          </cell>
          <cell r="K22">
            <v>202559.99999999997</v>
          </cell>
          <cell r="L22">
            <v>202559.99999999997</v>
          </cell>
          <cell r="M22">
            <v>202559.99999999997</v>
          </cell>
          <cell r="N22">
            <v>202559.99999999997</v>
          </cell>
          <cell r="O22">
            <v>202559.99999999997</v>
          </cell>
          <cell r="P22">
            <v>202559.99999999997</v>
          </cell>
          <cell r="Q22">
            <v>202559.99999999997</v>
          </cell>
          <cell r="R22">
            <v>202559.99999999997</v>
          </cell>
          <cell r="S22" t="str">
            <v>Overhead Conductor Program</v>
          </cell>
          <cell r="T22" t="str">
            <v>Andrew Close</v>
          </cell>
          <cell r="U22">
            <v>16.2</v>
          </cell>
        </row>
        <row r="23">
          <cell r="A23" t="str">
            <v>ESS_17N</v>
          </cell>
          <cell r="B23" t="str">
            <v>Pole Replacement Distribution - all allocations</v>
          </cell>
          <cell r="C23" t="str">
            <v>Renewal</v>
          </cell>
          <cell r="D23">
            <v>51156514</v>
          </cell>
          <cell r="E23">
            <v>23812943</v>
          </cell>
          <cell r="F23">
            <v>25146444</v>
          </cell>
          <cell r="G23">
            <v>22000000</v>
          </cell>
          <cell r="H23">
            <v>21463414.634146344</v>
          </cell>
          <cell r="I23">
            <v>31559109.211247999</v>
          </cell>
          <cell r="J23">
            <v>31573850.231663998</v>
          </cell>
          <cell r="K23">
            <v>31623524.385071997</v>
          </cell>
          <cell r="L23">
            <v>31740657.267455999</v>
          </cell>
          <cell r="M23">
            <v>31966608.045503996</v>
          </cell>
          <cell r="N23">
            <v>30383999.999999996</v>
          </cell>
          <cell r="O23">
            <v>30383999.999999996</v>
          </cell>
          <cell r="P23">
            <v>30383999.999999996</v>
          </cell>
          <cell r="Q23">
            <v>30383999.999999996</v>
          </cell>
          <cell r="R23">
            <v>30383999.999999996</v>
          </cell>
          <cell r="S23" t="str">
            <v>Pole Program</v>
          </cell>
          <cell r="T23" t="str">
            <v>Adam Hawke</v>
          </cell>
          <cell r="U23">
            <v>17</v>
          </cell>
        </row>
        <row r="24">
          <cell r="A24" t="str">
            <v>ESS_18_r</v>
          </cell>
          <cell r="B24" t="str">
            <v>Poor Performing Feeders</v>
          </cell>
          <cell r="C24" t="str">
            <v>Reliability</v>
          </cell>
          <cell r="D24">
            <v>8078696.8000000007</v>
          </cell>
          <cell r="E24">
            <v>5991908.8000000007</v>
          </cell>
          <cell r="F24">
            <v>5545638.4000000004</v>
          </cell>
          <cell r="G24">
            <v>4986365.6000000006</v>
          </cell>
          <cell r="H24">
            <v>2790243.9024390248</v>
          </cell>
          <cell r="I24">
            <v>8588544</v>
          </cell>
          <cell r="J24">
            <v>8588544</v>
          </cell>
          <cell r="K24">
            <v>8588544</v>
          </cell>
          <cell r="L24">
            <v>8588544</v>
          </cell>
          <cell r="M24">
            <v>8588544</v>
          </cell>
          <cell r="N24">
            <v>8102400</v>
          </cell>
          <cell r="O24">
            <v>8102400</v>
          </cell>
          <cell r="P24">
            <v>8102400</v>
          </cell>
          <cell r="Q24">
            <v>8102400</v>
          </cell>
          <cell r="R24">
            <v>8102400</v>
          </cell>
          <cell r="S24" t="str">
            <v>Reliability Program</v>
          </cell>
          <cell r="T24" t="str">
            <v>Adam White</v>
          </cell>
          <cell r="U24" t="str">
            <v>18_1</v>
          </cell>
        </row>
        <row r="25">
          <cell r="A25" t="str">
            <v>ESS_19_r</v>
          </cell>
          <cell r="B25" t="str">
            <v>Worst performing feeder segments</v>
          </cell>
          <cell r="C25" t="str">
            <v>Reliability</v>
          </cell>
          <cell r="D25">
            <v>1101680.8</v>
          </cell>
          <cell r="E25">
            <v>1124578.4000000001</v>
          </cell>
          <cell r="F25">
            <v>600037.6</v>
          </cell>
          <cell r="G25">
            <v>576000</v>
          </cell>
          <cell r="H25">
            <v>643902.4390243903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 t="str">
            <v>Reliability Program</v>
          </cell>
          <cell r="T25" t="str">
            <v>Adam White</v>
          </cell>
          <cell r="U25" t="str">
            <v>19_1</v>
          </cell>
        </row>
        <row r="26">
          <cell r="A26" t="str">
            <v>ESS_18_a</v>
          </cell>
          <cell r="B26" t="str">
            <v>Poor Performing Feeders</v>
          </cell>
          <cell r="C26" t="str">
            <v>Reliability</v>
          </cell>
          <cell r="D26">
            <v>2019674.2000000002</v>
          </cell>
          <cell r="E26">
            <v>1497977.2000000002</v>
          </cell>
          <cell r="F26">
            <v>1386409.6</v>
          </cell>
          <cell r="G26">
            <v>1246591.4000000001</v>
          </cell>
          <cell r="H26">
            <v>697560.97560975619</v>
          </cell>
          <cell r="I26">
            <v>2147136</v>
          </cell>
          <cell r="J26">
            <v>2147136</v>
          </cell>
          <cell r="K26">
            <v>2147136</v>
          </cell>
          <cell r="L26">
            <v>2147136</v>
          </cell>
          <cell r="M26">
            <v>2147136</v>
          </cell>
          <cell r="N26">
            <v>2025600</v>
          </cell>
          <cell r="O26">
            <v>2025600</v>
          </cell>
          <cell r="P26">
            <v>2025600</v>
          </cell>
          <cell r="Q26">
            <v>2025600</v>
          </cell>
          <cell r="R26">
            <v>2025600</v>
          </cell>
          <cell r="S26" t="str">
            <v>Reliability Program</v>
          </cell>
          <cell r="T26" t="str">
            <v>Adam White</v>
          </cell>
          <cell r="U26" t="str">
            <v>18_2</v>
          </cell>
        </row>
        <row r="27">
          <cell r="A27" t="str">
            <v>ESS_19_a</v>
          </cell>
          <cell r="B27" t="str">
            <v>Worst performing feeder segments</v>
          </cell>
          <cell r="C27" t="str">
            <v>Reliability</v>
          </cell>
          <cell r="D27">
            <v>275420.2</v>
          </cell>
          <cell r="E27">
            <v>281144.60000000003</v>
          </cell>
          <cell r="F27">
            <v>150009.4</v>
          </cell>
          <cell r="G27">
            <v>144000</v>
          </cell>
          <cell r="H27">
            <v>160975.60975609758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 t="str">
            <v>Reliability Program</v>
          </cell>
          <cell r="T27" t="str">
            <v>Adam White</v>
          </cell>
          <cell r="U27" t="str">
            <v>19_2</v>
          </cell>
        </row>
        <row r="28">
          <cell r="A28" t="str">
            <v>ESS_20</v>
          </cell>
          <cell r="B28" t="str">
            <v>HV network augmentation  - PQ</v>
          </cell>
          <cell r="C28" t="str">
            <v>Capacity</v>
          </cell>
          <cell r="D28">
            <v>317629</v>
          </cell>
          <cell r="E28">
            <v>286741</v>
          </cell>
          <cell r="F28">
            <v>501169</v>
          </cell>
          <cell r="G28">
            <v>600000</v>
          </cell>
          <cell r="H28">
            <v>570731.70731707325</v>
          </cell>
          <cell r="I28">
            <v>607680</v>
          </cell>
          <cell r="J28">
            <v>607680</v>
          </cell>
          <cell r="K28">
            <v>607680</v>
          </cell>
          <cell r="L28">
            <v>607680</v>
          </cell>
          <cell r="M28">
            <v>607680</v>
          </cell>
          <cell r="N28">
            <v>607680</v>
          </cell>
          <cell r="O28">
            <v>607680</v>
          </cell>
          <cell r="P28">
            <v>607680</v>
          </cell>
          <cell r="Q28">
            <v>607680</v>
          </cell>
          <cell r="R28">
            <v>607680</v>
          </cell>
          <cell r="S28" t="str">
            <v>Power Quality Program</v>
          </cell>
          <cell r="T28" t="str">
            <v>Chandana Herath</v>
          </cell>
          <cell r="U28">
            <v>20</v>
          </cell>
        </row>
        <row r="29">
          <cell r="A29" t="str">
            <v>ESS_21</v>
          </cell>
          <cell r="B29" t="str">
            <v>LV network augmentation - PQ</v>
          </cell>
          <cell r="C29" t="str">
            <v>Capacity</v>
          </cell>
          <cell r="D29">
            <v>1217605</v>
          </cell>
          <cell r="E29">
            <v>1539272</v>
          </cell>
          <cell r="F29">
            <v>1418987</v>
          </cell>
          <cell r="G29">
            <v>1500000</v>
          </cell>
          <cell r="H29">
            <v>1512195.1219512196</v>
          </cell>
          <cell r="I29">
            <v>658320</v>
          </cell>
          <cell r="J29">
            <v>658320</v>
          </cell>
          <cell r="K29">
            <v>658320</v>
          </cell>
          <cell r="L29">
            <v>658320</v>
          </cell>
          <cell r="M29">
            <v>658320</v>
          </cell>
          <cell r="N29">
            <v>658320</v>
          </cell>
          <cell r="O29">
            <v>658320</v>
          </cell>
          <cell r="P29">
            <v>658320</v>
          </cell>
          <cell r="Q29">
            <v>658320</v>
          </cell>
          <cell r="R29">
            <v>658320</v>
          </cell>
          <cell r="S29" t="str">
            <v>Power Quality Program</v>
          </cell>
          <cell r="T29" t="str">
            <v>Chandana Herath</v>
          </cell>
          <cell r="U29">
            <v>21</v>
          </cell>
        </row>
        <row r="30">
          <cell r="A30" t="str">
            <v>ESS_22</v>
          </cell>
          <cell r="B30" t="str">
            <v>Crossings of Navigable Waterways</v>
          </cell>
          <cell r="C30" t="str">
            <v>Compliance</v>
          </cell>
          <cell r="D30">
            <v>1143576</v>
          </cell>
          <cell r="E30">
            <v>1431430</v>
          </cell>
          <cell r="F30">
            <v>1284452</v>
          </cell>
          <cell r="G30">
            <v>3750000</v>
          </cell>
          <cell r="H30">
            <v>6097560.975609757</v>
          </cell>
          <cell r="I30">
            <v>6329999.9999999991</v>
          </cell>
          <cell r="J30">
            <v>2532000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 t="str">
            <v>Public Safety Program</v>
          </cell>
          <cell r="T30" t="str">
            <v>Peter Couch</v>
          </cell>
          <cell r="U30">
            <v>22</v>
          </cell>
        </row>
        <row r="31">
          <cell r="A31" t="str">
            <v>ESS_23N</v>
          </cell>
          <cell r="B31" t="str">
            <v>LV Spreader Installation - all allocations</v>
          </cell>
          <cell r="C31" t="str">
            <v>Compliance</v>
          </cell>
          <cell r="D31">
            <v>0</v>
          </cell>
          <cell r="E31">
            <v>428917</v>
          </cell>
          <cell r="F31">
            <v>550758</v>
          </cell>
          <cell r="G31">
            <v>550000</v>
          </cell>
          <cell r="H31">
            <v>453658.53658536589</v>
          </cell>
          <cell r="I31">
            <v>473096.057088</v>
          </cell>
          <cell r="J31">
            <v>473096.057088</v>
          </cell>
          <cell r="K31">
            <v>413497.88159999996</v>
          </cell>
          <cell r="L31">
            <v>353899.69598399999</v>
          </cell>
          <cell r="M31">
            <v>294301.52049600001</v>
          </cell>
          <cell r="N31">
            <v>202559.99999999997</v>
          </cell>
          <cell r="O31">
            <v>202559.99999999997</v>
          </cell>
          <cell r="P31">
            <v>202559.99999999997</v>
          </cell>
          <cell r="Q31">
            <v>202559.99999999997</v>
          </cell>
          <cell r="R31">
            <v>202559.99999999997</v>
          </cell>
          <cell r="S31" t="str">
            <v>Public Safety Program</v>
          </cell>
          <cell r="T31" t="str">
            <v>Joe Cullen</v>
          </cell>
          <cell r="U31">
            <v>23</v>
          </cell>
        </row>
        <row r="32">
          <cell r="A32" t="str">
            <v>ESS_26</v>
          </cell>
          <cell r="B32" t="str">
            <v>Service Overhead Replacement</v>
          </cell>
          <cell r="C32" t="str">
            <v>Renewal</v>
          </cell>
          <cell r="D32">
            <v>735112</v>
          </cell>
          <cell r="E32">
            <v>3219058</v>
          </cell>
          <cell r="F32">
            <v>6284984</v>
          </cell>
          <cell r="G32">
            <v>6000000</v>
          </cell>
          <cell r="H32">
            <v>5853658.5365853664</v>
          </cell>
          <cell r="I32">
            <v>5800128.3599999994</v>
          </cell>
          <cell r="J32">
            <v>5155633.0799999991</v>
          </cell>
          <cell r="K32">
            <v>5747462.7599999998</v>
          </cell>
          <cell r="L32">
            <v>5686897.3199999994</v>
          </cell>
          <cell r="M32">
            <v>5848514.8799999999</v>
          </cell>
          <cell r="N32">
            <v>5848514.8799999999</v>
          </cell>
          <cell r="O32">
            <v>5848514.8799999999</v>
          </cell>
          <cell r="P32">
            <v>5848514.8799999999</v>
          </cell>
          <cell r="Q32">
            <v>5848514.8799999999</v>
          </cell>
          <cell r="R32">
            <v>5848514.8799999999</v>
          </cell>
          <cell r="S32" t="str">
            <v>Public Safety Program</v>
          </cell>
          <cell r="T32" t="str">
            <v>Peter Couch</v>
          </cell>
          <cell r="U32">
            <v>26</v>
          </cell>
        </row>
        <row r="33">
          <cell r="A33" t="str">
            <v>ESS_27</v>
          </cell>
          <cell r="B33" t="str">
            <v>Service Replacements due to voltage drop - PQ</v>
          </cell>
          <cell r="C33" t="str">
            <v>Network Connections</v>
          </cell>
          <cell r="D33">
            <v>2458</v>
          </cell>
          <cell r="E33">
            <v>5999</v>
          </cell>
          <cell r="F33">
            <v>4351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 t="str">
            <v>Power Quality Program</v>
          </cell>
          <cell r="T33" t="str">
            <v>Adam White</v>
          </cell>
          <cell r="U33">
            <v>27</v>
          </cell>
        </row>
        <row r="34">
          <cell r="A34" t="str">
            <v>ESS_29</v>
          </cell>
          <cell r="B34" t="str">
            <v>Overhead Rural LV conversion to UG for bushfire prevention</v>
          </cell>
          <cell r="C34" t="str">
            <v>Compliance</v>
          </cell>
          <cell r="D34">
            <v>4549920</v>
          </cell>
          <cell r="E34">
            <v>179918</v>
          </cell>
          <cell r="F34">
            <v>389521</v>
          </cell>
          <cell r="G34">
            <v>200000</v>
          </cell>
          <cell r="H34">
            <v>195121.95121951221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 t="str">
            <v>Public Safety Program</v>
          </cell>
          <cell r="T34" t="str">
            <v>Stephen Ashton</v>
          </cell>
          <cell r="U34">
            <v>29</v>
          </cell>
        </row>
        <row r="35">
          <cell r="A35" t="str">
            <v>ESS_30N</v>
          </cell>
          <cell r="B35" t="str">
            <v>Condition Based Transformer Replacement - all allocations</v>
          </cell>
          <cell r="C35" t="str">
            <v>Renewal</v>
          </cell>
          <cell r="D35">
            <v>1419482</v>
          </cell>
          <cell r="E35">
            <v>6872105</v>
          </cell>
          <cell r="F35">
            <v>7737332</v>
          </cell>
          <cell r="G35">
            <v>5100000</v>
          </cell>
          <cell r="H35">
            <v>6185365.8536585374</v>
          </cell>
          <cell r="I35">
            <v>8422579.5023999996</v>
          </cell>
          <cell r="J35">
            <v>10085502.911999999</v>
          </cell>
          <cell r="K35">
            <v>10103248.180799998</v>
          </cell>
          <cell r="L35">
            <v>9983805.6383999996</v>
          </cell>
          <cell r="M35">
            <v>9664787.8175999988</v>
          </cell>
          <cell r="N35">
            <v>9621600</v>
          </cell>
          <cell r="O35">
            <v>9621600</v>
          </cell>
          <cell r="P35">
            <v>9621600</v>
          </cell>
          <cell r="Q35">
            <v>9621600</v>
          </cell>
          <cell r="R35">
            <v>9621600</v>
          </cell>
          <cell r="S35" t="str">
            <v xml:space="preserve">Distribution Substation Program </v>
          </cell>
          <cell r="T35" t="str">
            <v>Matthew Turvey</v>
          </cell>
          <cell r="U35">
            <v>30</v>
          </cell>
        </row>
        <row r="36">
          <cell r="A36" t="str">
            <v>ESS_31</v>
          </cell>
          <cell r="B36" t="str">
            <v>Enclosed Substation Refurbishment Program</v>
          </cell>
          <cell r="C36" t="str">
            <v>Renewal</v>
          </cell>
          <cell r="D36">
            <v>4240811</v>
          </cell>
          <cell r="E36">
            <v>4405790</v>
          </cell>
          <cell r="F36">
            <v>2655019</v>
          </cell>
          <cell r="G36">
            <v>6740629.7717999993</v>
          </cell>
          <cell r="H36">
            <v>7121951.2195121953</v>
          </cell>
          <cell r="I36">
            <v>6785759.9999999991</v>
          </cell>
          <cell r="J36">
            <v>6785759.9999999991</v>
          </cell>
          <cell r="K36">
            <v>6785759.9999999991</v>
          </cell>
          <cell r="L36">
            <v>6785759.9999999991</v>
          </cell>
          <cell r="M36">
            <v>6785759.9999999991</v>
          </cell>
          <cell r="N36">
            <v>6583199.9999999991</v>
          </cell>
          <cell r="O36">
            <v>6583199.9999999991</v>
          </cell>
          <cell r="P36">
            <v>6583199.9999999991</v>
          </cell>
          <cell r="Q36">
            <v>6583199.9999999991</v>
          </cell>
          <cell r="R36">
            <v>6583199.9999999991</v>
          </cell>
          <cell r="S36" t="str">
            <v xml:space="preserve">Distribution Substation Program </v>
          </cell>
          <cell r="T36" t="str">
            <v>Daniel Kelly</v>
          </cell>
          <cell r="U36">
            <v>31</v>
          </cell>
        </row>
        <row r="37">
          <cell r="A37" t="str">
            <v>ESS_32N</v>
          </cell>
          <cell r="B37" t="str">
            <v>Overhead Substation Refurbishment Program - all allocations</v>
          </cell>
          <cell r="C37" t="str">
            <v>Renewal</v>
          </cell>
          <cell r="D37">
            <v>7158371</v>
          </cell>
          <cell r="E37">
            <v>7340251</v>
          </cell>
          <cell r="F37">
            <v>5688273</v>
          </cell>
          <cell r="G37">
            <v>7600000</v>
          </cell>
          <cell r="H37">
            <v>7024390.2439024393</v>
          </cell>
          <cell r="I37">
            <v>9182044.7999999989</v>
          </cell>
          <cell r="J37">
            <v>9182044.7999999989</v>
          </cell>
          <cell r="K37">
            <v>9182044.7999999989</v>
          </cell>
          <cell r="L37">
            <v>9182044.7999999989</v>
          </cell>
          <cell r="M37">
            <v>9182044.7999999989</v>
          </cell>
          <cell r="N37">
            <v>9115200</v>
          </cell>
          <cell r="O37">
            <v>9115200</v>
          </cell>
          <cell r="P37">
            <v>9115200</v>
          </cell>
          <cell r="Q37">
            <v>9115200</v>
          </cell>
          <cell r="R37">
            <v>9115200</v>
          </cell>
          <cell r="S37" t="str">
            <v xml:space="preserve">Distribution Substation Program </v>
          </cell>
          <cell r="T37" t="str">
            <v>David Mason</v>
          </cell>
          <cell r="U37">
            <v>32</v>
          </cell>
        </row>
        <row r="38">
          <cell r="A38" t="str">
            <v>ESS_33</v>
          </cell>
          <cell r="B38" t="str">
            <v>LV Protection Installation program forecast Far West</v>
          </cell>
          <cell r="C38" t="str">
            <v>Renewal</v>
          </cell>
          <cell r="D38">
            <v>438735</v>
          </cell>
          <cell r="E38">
            <v>420056</v>
          </cell>
          <cell r="F38">
            <v>237464</v>
          </cell>
          <cell r="G38">
            <v>220000</v>
          </cell>
          <cell r="H38">
            <v>76097.560975609769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 t="str">
            <v xml:space="preserve">Distribution Substation Program </v>
          </cell>
          <cell r="T38" t="str">
            <v>Stephen Ashton</v>
          </cell>
          <cell r="U38">
            <v>33</v>
          </cell>
        </row>
        <row r="39">
          <cell r="A39" t="str">
            <v>ESS_35</v>
          </cell>
          <cell r="B39" t="str">
            <v>Substation Augmentation - PQ</v>
          </cell>
          <cell r="C39" t="str">
            <v>Capacity</v>
          </cell>
          <cell r="D39">
            <v>1797507</v>
          </cell>
          <cell r="E39">
            <v>1908845</v>
          </cell>
          <cell r="F39">
            <v>1791844</v>
          </cell>
          <cell r="G39">
            <v>1851082</v>
          </cell>
          <cell r="H39">
            <v>1609756.0975609757</v>
          </cell>
          <cell r="I39">
            <v>739344</v>
          </cell>
          <cell r="J39">
            <v>739344</v>
          </cell>
          <cell r="K39">
            <v>739344</v>
          </cell>
          <cell r="L39">
            <v>739344</v>
          </cell>
          <cell r="M39">
            <v>739344</v>
          </cell>
          <cell r="N39">
            <v>739344</v>
          </cell>
          <cell r="O39">
            <v>739344</v>
          </cell>
          <cell r="P39">
            <v>739344</v>
          </cell>
          <cell r="Q39">
            <v>739344</v>
          </cell>
          <cell r="R39">
            <v>739344</v>
          </cell>
          <cell r="S39" t="str">
            <v>Power Quality Program</v>
          </cell>
          <cell r="T39" t="str">
            <v>Chandana Herath</v>
          </cell>
          <cell r="U39">
            <v>35</v>
          </cell>
        </row>
        <row r="40">
          <cell r="A40" t="str">
            <v>ESS_36</v>
          </cell>
          <cell r="B40" t="str">
            <v>Distribution Network Monitoring</v>
          </cell>
          <cell r="C40" t="str">
            <v>Capacity</v>
          </cell>
          <cell r="D40">
            <v>0</v>
          </cell>
          <cell r="E40">
            <v>0</v>
          </cell>
          <cell r="F40">
            <v>20948</v>
          </cell>
          <cell r="G40">
            <v>40000</v>
          </cell>
          <cell r="H40">
            <v>146341.46341463417</v>
          </cell>
          <cell r="I40">
            <v>506399.99999999994</v>
          </cell>
          <cell r="J40">
            <v>506399.99999999994</v>
          </cell>
          <cell r="K40">
            <v>506399.99999999994</v>
          </cell>
          <cell r="L40">
            <v>506399.99999999994</v>
          </cell>
          <cell r="M40">
            <v>506399.99999999994</v>
          </cell>
          <cell r="N40">
            <v>506399.99999999994</v>
          </cell>
          <cell r="O40">
            <v>506399.99999999994</v>
          </cell>
          <cell r="P40">
            <v>506399.99999999994</v>
          </cell>
          <cell r="Q40">
            <v>506399.99999999994</v>
          </cell>
          <cell r="R40">
            <v>506399.99999999994</v>
          </cell>
          <cell r="S40" t="str">
            <v>Network Technology Program</v>
          </cell>
          <cell r="T40" t="str">
            <v>Vince Kelly</v>
          </cell>
          <cell r="U40">
            <v>36</v>
          </cell>
        </row>
        <row r="41">
          <cell r="A41" t="str">
            <v>ESS_38</v>
          </cell>
          <cell r="B41" t="str">
            <v>2 pole Substation Safety Program</v>
          </cell>
          <cell r="C41" t="str">
            <v>Compliance</v>
          </cell>
          <cell r="D41">
            <v>913383</v>
          </cell>
          <cell r="E41">
            <v>622971</v>
          </cell>
          <cell r="F41">
            <v>658265</v>
          </cell>
          <cell r="G41">
            <v>750000</v>
          </cell>
          <cell r="H41">
            <v>663414.63414634147</v>
          </cell>
          <cell r="I41">
            <v>209437.87416000001</v>
          </cell>
          <cell r="J41">
            <v>209437.87416000001</v>
          </cell>
          <cell r="K41">
            <v>209437.87416000001</v>
          </cell>
          <cell r="L41">
            <v>209437.87416000001</v>
          </cell>
          <cell r="M41">
            <v>209437.87416000001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 t="str">
            <v xml:space="preserve">Distribution Substation Program </v>
          </cell>
          <cell r="T41" t="str">
            <v>David Mason</v>
          </cell>
          <cell r="U41">
            <v>38</v>
          </cell>
        </row>
        <row r="42">
          <cell r="A42" t="str">
            <v>ESS_40D</v>
          </cell>
          <cell r="B42" t="str">
            <v>Failed UG cable replacement - defined projects</v>
          </cell>
          <cell r="C42" t="str">
            <v>Renewal</v>
          </cell>
          <cell r="D42">
            <v>1505027</v>
          </cell>
          <cell r="E42">
            <v>761579</v>
          </cell>
          <cell r="F42">
            <v>1115280</v>
          </cell>
          <cell r="G42">
            <v>1469579.4044999997</v>
          </cell>
          <cell r="H42">
            <v>1463414.6341463416</v>
          </cell>
          <cell r="I42">
            <v>911519.99999999988</v>
          </cell>
          <cell r="J42">
            <v>911519.99999999988</v>
          </cell>
          <cell r="K42">
            <v>911519.99999999988</v>
          </cell>
          <cell r="L42">
            <v>911519.99999999988</v>
          </cell>
          <cell r="M42">
            <v>911519.99999999988</v>
          </cell>
          <cell r="N42">
            <v>911519.99999999988</v>
          </cell>
          <cell r="O42">
            <v>911519.99999999988</v>
          </cell>
          <cell r="P42">
            <v>911519.99999999988</v>
          </cell>
          <cell r="Q42">
            <v>911519.99999999988</v>
          </cell>
          <cell r="R42">
            <v>911519.99999999988</v>
          </cell>
          <cell r="S42" t="str">
            <v>Underground Cables Program</v>
          </cell>
          <cell r="T42" t="str">
            <v>Graeme Barnewall</v>
          </cell>
          <cell r="U42">
            <v>40</v>
          </cell>
        </row>
        <row r="43">
          <cell r="A43" t="str">
            <v>ESS_41D</v>
          </cell>
          <cell r="B43" t="str">
            <v>LV switchgear and pillar replacement - defined projects</v>
          </cell>
          <cell r="C43" t="str">
            <v>Renewal</v>
          </cell>
          <cell r="D43">
            <v>557808</v>
          </cell>
          <cell r="E43">
            <v>510679</v>
          </cell>
          <cell r="F43">
            <v>501197</v>
          </cell>
          <cell r="G43">
            <v>360000</v>
          </cell>
          <cell r="H43">
            <v>390243.90243902442</v>
          </cell>
          <cell r="I43">
            <v>384863.99999999994</v>
          </cell>
          <cell r="J43">
            <v>384863.99999999994</v>
          </cell>
          <cell r="K43">
            <v>384863.99999999994</v>
          </cell>
          <cell r="L43">
            <v>384863.99999999994</v>
          </cell>
          <cell r="M43">
            <v>384863.99999999994</v>
          </cell>
          <cell r="N43">
            <v>384863.99999999994</v>
          </cell>
          <cell r="O43">
            <v>384863.99999999994</v>
          </cell>
          <cell r="P43">
            <v>384863.99999999994</v>
          </cell>
          <cell r="Q43">
            <v>384863.99999999994</v>
          </cell>
          <cell r="R43">
            <v>384863.99999999994</v>
          </cell>
          <cell r="S43" t="str">
            <v>Underground Cables Program</v>
          </cell>
          <cell r="T43" t="str">
            <v>Daniel Kelly</v>
          </cell>
          <cell r="U43">
            <v>41</v>
          </cell>
        </row>
        <row r="44">
          <cell r="A44" t="str">
            <v>ESS_42D</v>
          </cell>
          <cell r="B44" t="str">
            <v>High Voltage Cast Pothead Replacement - defined projects</v>
          </cell>
          <cell r="C44" t="str">
            <v>Compliance</v>
          </cell>
          <cell r="D44">
            <v>204641</v>
          </cell>
          <cell r="E44">
            <v>464748</v>
          </cell>
          <cell r="F44">
            <v>620251</v>
          </cell>
          <cell r="G44">
            <v>674164</v>
          </cell>
          <cell r="H44">
            <v>604878.04878048785</v>
          </cell>
          <cell r="I44">
            <v>405119.99999999994</v>
          </cell>
          <cell r="J44">
            <v>405119.99999999994</v>
          </cell>
          <cell r="K44">
            <v>405119.99999999994</v>
          </cell>
          <cell r="L44">
            <v>405119.99999999994</v>
          </cell>
          <cell r="M44">
            <v>405119.99999999994</v>
          </cell>
          <cell r="N44">
            <v>405119.99999999994</v>
          </cell>
          <cell r="O44">
            <v>405119.99999999994</v>
          </cell>
          <cell r="P44">
            <v>405119.99999999994</v>
          </cell>
          <cell r="Q44">
            <v>405119.99999999994</v>
          </cell>
          <cell r="R44">
            <v>405119.99999999994</v>
          </cell>
          <cell r="S44" t="str">
            <v>Underground Cables Program</v>
          </cell>
          <cell r="T44" t="str">
            <v>Wayne Gatley</v>
          </cell>
          <cell r="U44">
            <v>42</v>
          </cell>
        </row>
        <row r="45">
          <cell r="A45" t="str">
            <v>ESS_43D</v>
          </cell>
          <cell r="B45" t="str">
            <v>LV UG Cable replacement (CONSAC) - defined projects</v>
          </cell>
          <cell r="C45" t="str">
            <v>Renewal</v>
          </cell>
          <cell r="D45">
            <v>1580447</v>
          </cell>
          <cell r="E45">
            <v>1049216</v>
          </cell>
          <cell r="F45">
            <v>458225</v>
          </cell>
          <cell r="G45">
            <v>1734683</v>
          </cell>
          <cell r="H45">
            <v>1580487.8048780488</v>
          </cell>
          <cell r="I45">
            <v>1276887.5999999999</v>
          </cell>
          <cell r="J45">
            <v>1276887.5999999999</v>
          </cell>
          <cell r="K45">
            <v>1276887.5999999999</v>
          </cell>
          <cell r="L45">
            <v>1276887.5999999999</v>
          </cell>
          <cell r="M45">
            <v>1276887.5999999999</v>
          </cell>
          <cell r="N45">
            <v>1276887.5999999999</v>
          </cell>
          <cell r="O45">
            <v>1276887.5999999999</v>
          </cell>
          <cell r="P45">
            <v>1276887.5999999999</v>
          </cell>
          <cell r="Q45">
            <v>1276887.5999999999</v>
          </cell>
          <cell r="R45">
            <v>1276887.5999999999</v>
          </cell>
          <cell r="S45" t="str">
            <v>Underground Cables Program</v>
          </cell>
          <cell r="T45" t="str">
            <v>Graeme Barnewall</v>
          </cell>
          <cell r="U45">
            <v>43</v>
          </cell>
        </row>
        <row r="46">
          <cell r="A46" t="str">
            <v>ESS_45D</v>
          </cell>
          <cell r="B46" t="str">
            <v>Pole Top Refurbishment Subtransmission - defined projects</v>
          </cell>
          <cell r="C46" t="str">
            <v>Renewal</v>
          </cell>
          <cell r="D46">
            <v>1736306</v>
          </cell>
          <cell r="E46">
            <v>3460403</v>
          </cell>
          <cell r="F46">
            <v>2321006</v>
          </cell>
          <cell r="G46">
            <v>2760333.5906000002</v>
          </cell>
          <cell r="H46">
            <v>2214634.1463414636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 t="str">
            <v>Poletop Equipment Program</v>
          </cell>
          <cell r="T46" t="str">
            <v>Paul Hamill/ James Baker</v>
          </cell>
          <cell r="U46">
            <v>45.1</v>
          </cell>
        </row>
        <row r="47">
          <cell r="A47" t="str">
            <v>ESS_45N</v>
          </cell>
          <cell r="B47" t="str">
            <v>Pole Top Refurbishment Subtransmission - allocations portion</v>
          </cell>
          <cell r="C47" t="str">
            <v>Renewal</v>
          </cell>
          <cell r="D47">
            <v>0</v>
          </cell>
          <cell r="E47">
            <v>885222</v>
          </cell>
          <cell r="F47">
            <v>3524727</v>
          </cell>
          <cell r="G47">
            <v>1000000</v>
          </cell>
          <cell r="H47">
            <v>1268292.6829268294</v>
          </cell>
          <cell r="I47">
            <v>5540894.0976</v>
          </cell>
          <cell r="J47">
            <v>5476763.277503999</v>
          </cell>
          <cell r="K47">
            <v>5415839.3063039994</v>
          </cell>
          <cell r="L47">
            <v>5351708.4862080002</v>
          </cell>
          <cell r="M47">
            <v>5277958.1018399997</v>
          </cell>
          <cell r="N47">
            <v>5277958.1018399997</v>
          </cell>
          <cell r="O47">
            <v>5277958.1018399997</v>
          </cell>
          <cell r="P47">
            <v>5277958.1018399997</v>
          </cell>
          <cell r="Q47">
            <v>5277958.1018399997</v>
          </cell>
          <cell r="R47">
            <v>5277958.1018399997</v>
          </cell>
          <cell r="S47" t="str">
            <v>Poletop Equipment Program</v>
          </cell>
          <cell r="T47" t="str">
            <v>Paul Hamill</v>
          </cell>
          <cell r="U47">
            <v>45.2</v>
          </cell>
        </row>
        <row r="48">
          <cell r="A48" t="str">
            <v>ESS_46D</v>
          </cell>
          <cell r="B48" t="str">
            <v>Pole Replacement Subtransmission - defined project</v>
          </cell>
          <cell r="C48" t="str">
            <v>Renewal</v>
          </cell>
          <cell r="D48">
            <v>5562017</v>
          </cell>
          <cell r="E48">
            <v>831281</v>
          </cell>
          <cell r="F48">
            <v>408126</v>
          </cell>
          <cell r="G48">
            <v>512500</v>
          </cell>
          <cell r="H48">
            <v>526829.26829268294</v>
          </cell>
          <cell r="I48">
            <v>1399754.0647199999</v>
          </cell>
          <cell r="J48">
            <v>1401693.1513439999</v>
          </cell>
          <cell r="K48">
            <v>1408227.4432319999</v>
          </cell>
          <cell r="L48">
            <v>1423635.4633439998</v>
          </cell>
          <cell r="M48">
            <v>1453357.7302079999</v>
          </cell>
          <cell r="N48">
            <v>1215360</v>
          </cell>
          <cell r="O48">
            <v>1215360</v>
          </cell>
          <cell r="P48">
            <v>1215360</v>
          </cell>
          <cell r="Q48">
            <v>1215360</v>
          </cell>
          <cell r="R48">
            <v>1215360</v>
          </cell>
          <cell r="S48" t="str">
            <v>Pole Program</v>
          </cell>
          <cell r="T48" t="str">
            <v>Paul Hamill</v>
          </cell>
          <cell r="U48">
            <v>46.1</v>
          </cell>
        </row>
        <row r="49">
          <cell r="A49" t="str">
            <v>ESS_46N</v>
          </cell>
          <cell r="B49" t="str">
            <v>Pole Replacement Subtransmission - allocations portion</v>
          </cell>
          <cell r="C49" t="str">
            <v>Renewal</v>
          </cell>
          <cell r="D49">
            <v>0</v>
          </cell>
          <cell r="E49">
            <v>1342544</v>
          </cell>
          <cell r="F49">
            <v>853372</v>
          </cell>
          <cell r="G49">
            <v>650000</v>
          </cell>
          <cell r="H49">
            <v>975609.7560975611</v>
          </cell>
          <cell r="I49">
            <v>1399754.0647199999</v>
          </cell>
          <cell r="J49">
            <v>1401693.1513439999</v>
          </cell>
          <cell r="K49">
            <v>1408227.4432319999</v>
          </cell>
          <cell r="L49">
            <v>1423635.4633439998</v>
          </cell>
          <cell r="M49">
            <v>1453357.7302079999</v>
          </cell>
          <cell r="N49">
            <v>1453357.7302079999</v>
          </cell>
          <cell r="O49">
            <v>1453357.7302079999</v>
          </cell>
          <cell r="P49">
            <v>1453357.7302079999</v>
          </cell>
          <cell r="Q49">
            <v>1453357.7302079999</v>
          </cell>
          <cell r="R49">
            <v>1453357.7302079999</v>
          </cell>
          <cell r="S49" t="str">
            <v>Pole Program</v>
          </cell>
          <cell r="T49" t="str">
            <v>Adam Hawke</v>
          </cell>
          <cell r="U49">
            <v>46.2</v>
          </cell>
        </row>
        <row r="50">
          <cell r="A50" t="str">
            <v>ESS_47</v>
          </cell>
          <cell r="B50" t="str">
            <v>New/refurbished Zone Substation - Comms</v>
          </cell>
          <cell r="C50">
            <v>46.199981689453125</v>
          </cell>
          <cell r="D50">
            <v>13685</v>
          </cell>
          <cell r="E50">
            <v>13685</v>
          </cell>
          <cell r="F50">
            <v>13685</v>
          </cell>
          <cell r="G50">
            <v>13685</v>
          </cell>
          <cell r="H50">
            <v>13685</v>
          </cell>
          <cell r="I50">
            <v>13685</v>
          </cell>
          <cell r="J50">
            <v>13685</v>
          </cell>
          <cell r="K50">
            <v>13685</v>
          </cell>
          <cell r="L50">
            <v>13685</v>
          </cell>
          <cell r="M50">
            <v>13685</v>
          </cell>
          <cell r="N50">
            <v>13685</v>
          </cell>
          <cell r="O50">
            <v>13685</v>
          </cell>
          <cell r="P50">
            <v>13685</v>
          </cell>
          <cell r="Q50">
            <v>13685</v>
          </cell>
          <cell r="R50">
            <v>13685</v>
          </cell>
          <cell r="S50" t="str">
            <v>Telecommunications program</v>
          </cell>
          <cell r="T50" t="str">
            <v>Joe Le Nevez</v>
          </cell>
          <cell r="U50">
            <v>47</v>
          </cell>
        </row>
        <row r="51">
          <cell r="A51" t="str">
            <v>ESS_48</v>
          </cell>
          <cell r="B51" t="str">
            <v>RF Infrastructure Refurbishment</v>
          </cell>
          <cell r="C51" t="str">
            <v>Renewal</v>
          </cell>
          <cell r="D51">
            <v>155463</v>
          </cell>
          <cell r="E51">
            <v>555601</v>
          </cell>
          <cell r="F51">
            <v>1734773</v>
          </cell>
          <cell r="G51">
            <v>460000</v>
          </cell>
          <cell r="H51">
            <v>887804.87804878061</v>
          </cell>
          <cell r="I51">
            <v>151920</v>
          </cell>
          <cell r="J51">
            <v>151920</v>
          </cell>
          <cell r="K51">
            <v>151920</v>
          </cell>
          <cell r="L51">
            <v>151920</v>
          </cell>
          <cell r="M51">
            <v>151920</v>
          </cell>
          <cell r="N51">
            <v>151920</v>
          </cell>
          <cell r="O51">
            <v>151920</v>
          </cell>
          <cell r="P51">
            <v>151920</v>
          </cell>
          <cell r="Q51">
            <v>151920</v>
          </cell>
          <cell r="R51">
            <v>151920</v>
          </cell>
          <cell r="S51" t="str">
            <v>Telecommunications program</v>
          </cell>
          <cell r="T51" t="str">
            <v>Joe Le Nevez</v>
          </cell>
          <cell r="U51">
            <v>48</v>
          </cell>
        </row>
        <row r="52">
          <cell r="A52" t="str">
            <v>ESS_49</v>
          </cell>
          <cell r="B52" t="str">
            <v>RF Linking replacement</v>
          </cell>
          <cell r="C52" t="str">
            <v>Renewal</v>
          </cell>
          <cell r="D52">
            <v>1123189</v>
          </cell>
          <cell r="E52">
            <v>734107</v>
          </cell>
          <cell r="F52">
            <v>626017</v>
          </cell>
          <cell r="G52">
            <v>480000</v>
          </cell>
          <cell r="H52">
            <v>926829.26829268306</v>
          </cell>
          <cell r="I52">
            <v>405119.99999999994</v>
          </cell>
          <cell r="J52">
            <v>405119.99999999994</v>
          </cell>
          <cell r="K52">
            <v>405119.99999999994</v>
          </cell>
          <cell r="L52">
            <v>405119.99999999994</v>
          </cell>
          <cell r="M52">
            <v>405119.99999999994</v>
          </cell>
          <cell r="N52">
            <v>405119.99999999994</v>
          </cell>
          <cell r="O52">
            <v>405119.99999999994</v>
          </cell>
          <cell r="P52">
            <v>405119.99999999994</v>
          </cell>
          <cell r="Q52">
            <v>405119.99999999994</v>
          </cell>
          <cell r="R52">
            <v>405119.99999999994</v>
          </cell>
          <cell r="S52" t="str">
            <v>Telecommunications program</v>
          </cell>
          <cell r="T52" t="str">
            <v>Joe Le Nevez</v>
          </cell>
          <cell r="U52">
            <v>49</v>
          </cell>
        </row>
        <row r="53">
          <cell r="A53" t="str">
            <v>ESS_50</v>
          </cell>
          <cell r="B53" t="str">
            <v>Telecomms into Brownfields zone subs</v>
          </cell>
          <cell r="C53" t="str">
            <v>Capacity</v>
          </cell>
          <cell r="D53">
            <v>95196</v>
          </cell>
          <cell r="E53">
            <v>484051</v>
          </cell>
          <cell r="F53">
            <v>279057</v>
          </cell>
          <cell r="G53">
            <v>150000</v>
          </cell>
          <cell r="H53">
            <v>204878.04878048782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 t="str">
            <v>Telecommunications program</v>
          </cell>
          <cell r="T53" t="str">
            <v>Joe Le Nevez</v>
          </cell>
          <cell r="U53">
            <v>50</v>
          </cell>
        </row>
        <row r="54">
          <cell r="A54" t="str">
            <v>ESS_53</v>
          </cell>
          <cell r="B54" t="str">
            <v>New  FI Plant - Growth</v>
          </cell>
          <cell r="C54" t="str">
            <v>Capacity</v>
          </cell>
          <cell r="D54">
            <v>700085</v>
          </cell>
          <cell r="E54">
            <v>278053</v>
          </cell>
          <cell r="F54">
            <v>141954</v>
          </cell>
          <cell r="G54">
            <v>0</v>
          </cell>
          <cell r="H54">
            <v>0</v>
          </cell>
          <cell r="I54">
            <v>607680</v>
          </cell>
          <cell r="J54">
            <v>202559.99999999997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 t="str">
            <v>Load Control Program</v>
          </cell>
          <cell r="T54" t="str">
            <v>Leon Jensen</v>
          </cell>
          <cell r="U54">
            <v>53</v>
          </cell>
        </row>
        <row r="55">
          <cell r="A55" t="str">
            <v>ESS_54</v>
          </cell>
          <cell r="B55" t="str">
            <v xml:space="preserve">Controllable load - DM </v>
          </cell>
          <cell r="C55" t="str">
            <v>Capacity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 t="str">
            <v>Distribution Growth Program</v>
          </cell>
          <cell r="T55" t="str">
            <v>Ian Askell</v>
          </cell>
          <cell r="U55">
            <v>54</v>
          </cell>
        </row>
        <row r="56">
          <cell r="A56" t="str">
            <v>ESS_55</v>
          </cell>
          <cell r="B56" t="str">
            <v>Replacement FI Plants</v>
          </cell>
          <cell r="C56" t="str">
            <v>Renewal</v>
          </cell>
          <cell r="D56">
            <v>476185</v>
          </cell>
          <cell r="E56">
            <v>1045743</v>
          </cell>
          <cell r="F56">
            <v>704948</v>
          </cell>
          <cell r="G56">
            <v>600000</v>
          </cell>
          <cell r="H56">
            <v>800000.00000000012</v>
          </cell>
          <cell r="I56">
            <v>354480</v>
          </cell>
          <cell r="J56">
            <v>354480</v>
          </cell>
          <cell r="K56">
            <v>354480</v>
          </cell>
          <cell r="L56">
            <v>354480</v>
          </cell>
          <cell r="M56">
            <v>354480</v>
          </cell>
          <cell r="N56">
            <v>354480</v>
          </cell>
          <cell r="O56">
            <v>354480</v>
          </cell>
          <cell r="P56">
            <v>354480</v>
          </cell>
          <cell r="Q56">
            <v>354480</v>
          </cell>
          <cell r="R56">
            <v>354480</v>
          </cell>
          <cell r="S56" t="str">
            <v>Load Control Program</v>
          </cell>
          <cell r="T56" t="str">
            <v>Leon Jensen</v>
          </cell>
          <cell r="U56">
            <v>55</v>
          </cell>
        </row>
        <row r="57">
          <cell r="A57" t="str">
            <v>ESS_56</v>
          </cell>
          <cell r="B57" t="str">
            <v>Load Control Relay replacement</v>
          </cell>
          <cell r="C57" t="str">
            <v>Renewal</v>
          </cell>
          <cell r="D57">
            <v>2047922</v>
          </cell>
          <cell r="E57">
            <v>2089081</v>
          </cell>
          <cell r="F57">
            <v>2398994</v>
          </cell>
          <cell r="G57">
            <v>1501792</v>
          </cell>
          <cell r="H57">
            <v>1756097.5609756098</v>
          </cell>
          <cell r="I57">
            <v>1782527.9999999998</v>
          </cell>
          <cell r="J57">
            <v>1782527.9999999998</v>
          </cell>
          <cell r="K57">
            <v>1782527.9999999998</v>
          </cell>
          <cell r="L57">
            <v>1782527.9999999998</v>
          </cell>
          <cell r="M57">
            <v>1782527.9999999998</v>
          </cell>
          <cell r="N57">
            <v>1782527.9999999998</v>
          </cell>
          <cell r="O57">
            <v>1782527.9999999998</v>
          </cell>
          <cell r="P57">
            <v>1782527.9999999998</v>
          </cell>
          <cell r="Q57">
            <v>1782527.9999999998</v>
          </cell>
          <cell r="R57">
            <v>1782527.9999999998</v>
          </cell>
          <cell r="S57" t="str">
            <v>Load Control Program</v>
          </cell>
          <cell r="T57" t="str">
            <v>Glen Bloyd</v>
          </cell>
          <cell r="U57">
            <v>56</v>
          </cell>
        </row>
        <row r="58">
          <cell r="A58" t="str">
            <v>ESS_57</v>
          </cell>
          <cell r="B58" t="str">
            <v>Convert existing legacy controllers</v>
          </cell>
          <cell r="C58" t="str">
            <v>Renewal</v>
          </cell>
          <cell r="D58">
            <v>111278</v>
          </cell>
          <cell r="E58">
            <v>99136</v>
          </cell>
          <cell r="F58">
            <v>100089</v>
          </cell>
          <cell r="G58">
            <v>120000</v>
          </cell>
          <cell r="H58">
            <v>120000.00000000001</v>
          </cell>
          <cell r="I58">
            <v>121535.99999999999</v>
          </cell>
          <cell r="J58">
            <v>121535.99999999999</v>
          </cell>
          <cell r="K58">
            <v>121535.99999999999</v>
          </cell>
          <cell r="L58">
            <v>121535.99999999999</v>
          </cell>
          <cell r="M58">
            <v>121535.99999999999</v>
          </cell>
          <cell r="N58">
            <v>101279.99999999999</v>
          </cell>
          <cell r="O58">
            <v>101279.99999999999</v>
          </cell>
          <cell r="P58">
            <v>101279.99999999999</v>
          </cell>
          <cell r="Q58">
            <v>101279.99999999999</v>
          </cell>
          <cell r="R58">
            <v>101279.99999999999</v>
          </cell>
          <cell r="S58" t="str">
            <v>Load Control Program</v>
          </cell>
          <cell r="T58" t="str">
            <v>Leon Jensen</v>
          </cell>
          <cell r="U58">
            <v>57</v>
          </cell>
        </row>
        <row r="59">
          <cell r="A59" t="str">
            <v>ESS_58</v>
          </cell>
          <cell r="B59" t="str">
            <v>Mobile FI Plant Studies</v>
          </cell>
          <cell r="C59" t="str">
            <v>Renewal</v>
          </cell>
          <cell r="D59">
            <v>39390</v>
          </cell>
          <cell r="E59">
            <v>0</v>
          </cell>
          <cell r="F59">
            <v>1239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 t="str">
            <v>Load Control Program</v>
          </cell>
          <cell r="T59">
            <v>0</v>
          </cell>
          <cell r="U59">
            <v>58</v>
          </cell>
        </row>
        <row r="60">
          <cell r="A60" t="str">
            <v>ESS_59</v>
          </cell>
          <cell r="B60" t="str">
            <v xml:space="preserve">Synchronisation of multiple FI plant </v>
          </cell>
          <cell r="C60" t="str">
            <v>Renewal</v>
          </cell>
          <cell r="D60">
            <v>75513</v>
          </cell>
          <cell r="E60">
            <v>41692</v>
          </cell>
          <cell r="F60">
            <v>-171</v>
          </cell>
          <cell r="G60">
            <v>30750</v>
          </cell>
          <cell r="H60">
            <v>100770.73170731709</v>
          </cell>
          <cell r="I60">
            <v>28358.399999999998</v>
          </cell>
          <cell r="J60">
            <v>28358.399999999998</v>
          </cell>
          <cell r="K60">
            <v>28358.399999999998</v>
          </cell>
          <cell r="L60">
            <v>28358.399999999998</v>
          </cell>
          <cell r="M60">
            <v>28358.399999999998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 t="str">
            <v>Load Control Program</v>
          </cell>
          <cell r="T60" t="str">
            <v>Leon Jensen</v>
          </cell>
          <cell r="U60">
            <v>59</v>
          </cell>
        </row>
        <row r="61">
          <cell r="A61" t="str">
            <v>ESS_60</v>
          </cell>
          <cell r="B61" t="str">
            <v>Scada Development Upgrades</v>
          </cell>
          <cell r="C61" t="str">
            <v>Capacity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658320</v>
          </cell>
          <cell r="J61">
            <v>658320</v>
          </cell>
          <cell r="K61">
            <v>658320</v>
          </cell>
          <cell r="L61">
            <v>658320</v>
          </cell>
          <cell r="M61">
            <v>658320</v>
          </cell>
          <cell r="N61">
            <v>658320</v>
          </cell>
          <cell r="O61">
            <v>658320</v>
          </cell>
          <cell r="P61">
            <v>658320</v>
          </cell>
          <cell r="Q61">
            <v>658320</v>
          </cell>
          <cell r="R61">
            <v>658320</v>
          </cell>
          <cell r="S61" t="str">
            <v>SCADA Program</v>
          </cell>
          <cell r="T61" t="str">
            <v>Mathew Jamieson</v>
          </cell>
          <cell r="U61">
            <v>60</v>
          </cell>
        </row>
        <row r="62">
          <cell r="A62" t="str">
            <v>ESS_61</v>
          </cell>
          <cell r="B62" t="str">
            <v>Brownfield SCADA - ZSS Developments</v>
          </cell>
          <cell r="C62" t="str">
            <v>Capacity</v>
          </cell>
          <cell r="D62">
            <v>798655</v>
          </cell>
          <cell r="E62">
            <v>753576</v>
          </cell>
          <cell r="F62">
            <v>638142</v>
          </cell>
          <cell r="G62">
            <v>939048</v>
          </cell>
          <cell r="H62">
            <v>614634.14634146343</v>
          </cell>
          <cell r="I62">
            <v>91152</v>
          </cell>
          <cell r="J62">
            <v>91152</v>
          </cell>
          <cell r="K62">
            <v>91152</v>
          </cell>
          <cell r="L62">
            <v>91152</v>
          </cell>
          <cell r="M62">
            <v>91152</v>
          </cell>
          <cell r="N62">
            <v>91152</v>
          </cell>
          <cell r="O62">
            <v>91152</v>
          </cell>
          <cell r="P62">
            <v>91152</v>
          </cell>
          <cell r="Q62">
            <v>91152</v>
          </cell>
          <cell r="R62">
            <v>91152</v>
          </cell>
          <cell r="S62" t="str">
            <v>SCADA Program</v>
          </cell>
          <cell r="T62" t="str">
            <v>Mathew Jamieson</v>
          </cell>
          <cell r="U62">
            <v>61</v>
          </cell>
        </row>
        <row r="63">
          <cell r="A63" t="str">
            <v>ESS_62</v>
          </cell>
          <cell r="B63" t="str">
            <v>Replacement program of existing RTU hardware</v>
          </cell>
          <cell r="C63" t="str">
            <v>Renewal</v>
          </cell>
          <cell r="D63">
            <v>664107</v>
          </cell>
          <cell r="E63">
            <v>962006</v>
          </cell>
          <cell r="F63">
            <v>1121871</v>
          </cell>
          <cell r="G63">
            <v>898465.08</v>
          </cell>
          <cell r="H63">
            <v>1143902.4390243904</v>
          </cell>
          <cell r="I63">
            <v>911519.99999999988</v>
          </cell>
          <cell r="J63">
            <v>911519.99999999988</v>
          </cell>
          <cell r="K63">
            <v>911519.99999999988</v>
          </cell>
          <cell r="L63">
            <v>911519.99999999988</v>
          </cell>
          <cell r="M63">
            <v>911519.99999999988</v>
          </cell>
          <cell r="N63">
            <v>911519.99999999988</v>
          </cell>
          <cell r="O63">
            <v>911519.99999999988</v>
          </cell>
          <cell r="P63">
            <v>911519.99999999988</v>
          </cell>
          <cell r="Q63">
            <v>911519.99999999988</v>
          </cell>
          <cell r="R63">
            <v>911519.99999999988</v>
          </cell>
          <cell r="S63" t="str">
            <v>SCADA Program</v>
          </cell>
          <cell r="T63" t="str">
            <v>Mathew Jamieson</v>
          </cell>
          <cell r="U63">
            <v>62</v>
          </cell>
        </row>
        <row r="64">
          <cell r="A64" t="str">
            <v>ESS_63</v>
          </cell>
          <cell r="B64" t="str">
            <v>Installation of SCADA facilities into existing ZSS sites</v>
          </cell>
          <cell r="C64" t="str">
            <v>Capacity</v>
          </cell>
          <cell r="D64">
            <v>738057</v>
          </cell>
          <cell r="E64">
            <v>864126</v>
          </cell>
          <cell r="F64">
            <v>612924</v>
          </cell>
          <cell r="G64">
            <v>500000</v>
          </cell>
          <cell r="H64">
            <v>614634.14634146343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 t="str">
            <v>SCADA Program</v>
          </cell>
          <cell r="T64" t="str">
            <v>Mathew Jamieson</v>
          </cell>
          <cell r="U64">
            <v>63</v>
          </cell>
        </row>
        <row r="65">
          <cell r="A65" t="str">
            <v>ESS_64</v>
          </cell>
          <cell r="B65" t="str">
            <v>Commissioning of existing and new DSA sites</v>
          </cell>
          <cell r="C65" t="str">
            <v>Capacity</v>
          </cell>
          <cell r="D65">
            <v>953168</v>
          </cell>
          <cell r="E65">
            <v>751395</v>
          </cell>
          <cell r="F65">
            <v>525567</v>
          </cell>
          <cell r="G65">
            <v>850000</v>
          </cell>
          <cell r="H65">
            <v>829268.29268292687</v>
          </cell>
          <cell r="I65">
            <v>546912</v>
          </cell>
          <cell r="J65">
            <v>546912</v>
          </cell>
          <cell r="K65">
            <v>546912</v>
          </cell>
          <cell r="L65">
            <v>546912</v>
          </cell>
          <cell r="M65">
            <v>546912</v>
          </cell>
          <cell r="N65">
            <v>546912</v>
          </cell>
          <cell r="O65">
            <v>546912</v>
          </cell>
          <cell r="P65">
            <v>546912</v>
          </cell>
          <cell r="Q65">
            <v>546912</v>
          </cell>
          <cell r="R65">
            <v>546912</v>
          </cell>
          <cell r="S65" t="str">
            <v>SCADA Program</v>
          </cell>
          <cell r="T65" t="str">
            <v>Mathew Jamieson</v>
          </cell>
          <cell r="U65">
            <v>64</v>
          </cell>
        </row>
        <row r="66">
          <cell r="A66" t="str">
            <v>ESS_65</v>
          </cell>
          <cell r="B66" t="str">
            <v>Broken Hill asset refurbishment</v>
          </cell>
          <cell r="C66" t="str">
            <v>Renewal</v>
          </cell>
          <cell r="D66">
            <v>1145767</v>
          </cell>
          <cell r="E66">
            <v>0</v>
          </cell>
          <cell r="F66">
            <v>97192</v>
          </cell>
          <cell r="G66">
            <v>298694</v>
          </cell>
          <cell r="H66">
            <v>81951.219512195123</v>
          </cell>
          <cell r="I66">
            <v>810239.99999999988</v>
          </cell>
          <cell r="J66">
            <v>101279.99999999999</v>
          </cell>
          <cell r="K66">
            <v>50639.999999999993</v>
          </cell>
          <cell r="L66">
            <v>354480</v>
          </cell>
          <cell r="M66">
            <v>50639.999999999993</v>
          </cell>
          <cell r="N66">
            <v>810239.99999999988</v>
          </cell>
          <cell r="O66">
            <v>101279.99999999999</v>
          </cell>
          <cell r="P66">
            <v>50639.999999999993</v>
          </cell>
          <cell r="Q66">
            <v>354480</v>
          </cell>
          <cell r="R66">
            <v>50639.999999999993</v>
          </cell>
          <cell r="S66" t="str">
            <v>Broken Hill Generation Program</v>
          </cell>
          <cell r="T66" t="str">
            <v>Mathew Jamieson</v>
          </cell>
          <cell r="U66">
            <v>65</v>
          </cell>
        </row>
        <row r="67">
          <cell r="A67" t="str">
            <v>ESS_68</v>
          </cell>
          <cell r="B67" t="str">
            <v xml:space="preserve">Broken Hill Safety &amp; Legal </v>
          </cell>
          <cell r="C67" t="str">
            <v>Compliance</v>
          </cell>
          <cell r="D67">
            <v>85978</v>
          </cell>
          <cell r="E67">
            <v>0</v>
          </cell>
          <cell r="F67">
            <v>50827</v>
          </cell>
          <cell r="G67">
            <v>70000</v>
          </cell>
          <cell r="H67">
            <v>170731.70731707319</v>
          </cell>
          <cell r="I67">
            <v>100000</v>
          </cell>
          <cell r="J67">
            <v>0</v>
          </cell>
          <cell r="K67">
            <v>100000</v>
          </cell>
          <cell r="L67">
            <v>0</v>
          </cell>
          <cell r="M67">
            <v>0</v>
          </cell>
          <cell r="N67">
            <v>100000</v>
          </cell>
          <cell r="O67">
            <v>0</v>
          </cell>
          <cell r="P67">
            <v>100000</v>
          </cell>
          <cell r="Q67">
            <v>0</v>
          </cell>
          <cell r="R67">
            <v>0</v>
          </cell>
          <cell r="S67" t="str">
            <v>Broken Hill Generation Program</v>
          </cell>
          <cell r="T67" t="str">
            <v>Mathew Jamieson</v>
          </cell>
          <cell r="U67">
            <v>68</v>
          </cell>
        </row>
        <row r="68">
          <cell r="A68" t="str">
            <v>ESS_69</v>
          </cell>
          <cell r="B68" t="str">
            <v>Protection upgrades and replacement (SS)</v>
          </cell>
          <cell r="C68" t="str">
            <v>Renewal</v>
          </cell>
          <cell r="D68">
            <v>0</v>
          </cell>
          <cell r="E68">
            <v>0</v>
          </cell>
          <cell r="F68">
            <v>0</v>
          </cell>
          <cell r="G68">
            <v>1836498</v>
          </cell>
          <cell r="H68">
            <v>1717073.1707317075</v>
          </cell>
          <cell r="I68">
            <v>1721759.9999999998</v>
          </cell>
          <cell r="J68">
            <v>1721759.9999999998</v>
          </cell>
          <cell r="K68">
            <v>1721759.9999999998</v>
          </cell>
          <cell r="L68">
            <v>1721759.9999999998</v>
          </cell>
          <cell r="M68">
            <v>1721759.9999999998</v>
          </cell>
          <cell r="N68">
            <v>1519200</v>
          </cell>
          <cell r="O68">
            <v>1519200</v>
          </cell>
          <cell r="P68">
            <v>1519200</v>
          </cell>
          <cell r="Q68">
            <v>1519200</v>
          </cell>
          <cell r="R68">
            <v>1519200</v>
          </cell>
          <cell r="S68" t="str">
            <v>Zone Substation Plant Program</v>
          </cell>
          <cell r="T68" t="str">
            <v>Peter Tree</v>
          </cell>
          <cell r="U68">
            <v>69</v>
          </cell>
        </row>
        <row r="69">
          <cell r="A69" t="str">
            <v>ESS_70</v>
          </cell>
          <cell r="B69" t="str">
            <v xml:space="preserve">Zone Substation Power Transformer Refurbishment </v>
          </cell>
          <cell r="C69" t="str">
            <v>Renewal</v>
          </cell>
          <cell r="D69">
            <v>1009626</v>
          </cell>
          <cell r="E69">
            <v>1298606</v>
          </cell>
          <cell r="F69">
            <v>592326</v>
          </cell>
          <cell r="G69">
            <v>538288</v>
          </cell>
          <cell r="H69">
            <v>907317.07317073178</v>
          </cell>
          <cell r="I69">
            <v>1145746.3364639997</v>
          </cell>
          <cell r="J69">
            <v>1081932.046752</v>
          </cell>
          <cell r="K69">
            <v>1027870.8893759999</v>
          </cell>
          <cell r="L69">
            <v>968466.87777599995</v>
          </cell>
          <cell r="M69">
            <v>901758.309504</v>
          </cell>
          <cell r="N69">
            <v>219169.91999999998</v>
          </cell>
          <cell r="O69">
            <v>219169.91999999998</v>
          </cell>
          <cell r="P69">
            <v>219169.91999999998</v>
          </cell>
          <cell r="Q69">
            <v>219169.91999999998</v>
          </cell>
          <cell r="R69">
            <v>219169.91999999998</v>
          </cell>
          <cell r="S69" t="str">
            <v>Zone Substation Plant Program</v>
          </cell>
          <cell r="T69" t="str">
            <v>James Firman</v>
          </cell>
          <cell r="U69">
            <v>70</v>
          </cell>
        </row>
        <row r="70">
          <cell r="A70" t="str">
            <v>ESS_71</v>
          </cell>
          <cell r="B70" t="str">
            <v>Zone Substation Power Transformer Replacement</v>
          </cell>
          <cell r="C70" t="str">
            <v>Renewal</v>
          </cell>
          <cell r="D70">
            <v>2881050</v>
          </cell>
          <cell r="E70">
            <v>4339356</v>
          </cell>
          <cell r="F70">
            <v>4524611</v>
          </cell>
          <cell r="G70">
            <v>2392402</v>
          </cell>
          <cell r="H70">
            <v>5180487.8048780495</v>
          </cell>
          <cell r="I70">
            <v>2425666.8673439999</v>
          </cell>
          <cell r="J70">
            <v>1964646.748752</v>
          </cell>
          <cell r="K70">
            <v>2286735.429792</v>
          </cell>
          <cell r="L70">
            <v>1403831.5570080001</v>
          </cell>
          <cell r="M70">
            <v>1609533.748752</v>
          </cell>
          <cell r="N70">
            <v>1159316.6107199998</v>
          </cell>
          <cell r="O70">
            <v>1159316.6107199998</v>
          </cell>
          <cell r="P70">
            <v>1159316.6107199998</v>
          </cell>
          <cell r="Q70">
            <v>1159316.6107199998</v>
          </cell>
          <cell r="R70">
            <v>1159316.6107199998</v>
          </cell>
          <cell r="S70" t="str">
            <v>Zone Substation Plant Program</v>
          </cell>
          <cell r="T70" t="str">
            <v>James Firman</v>
          </cell>
          <cell r="U70">
            <v>71</v>
          </cell>
        </row>
        <row r="71">
          <cell r="A71" t="str">
            <v>ESS_72</v>
          </cell>
          <cell r="B71" t="str">
            <v>Zone Substation Power Transformer Unplanned Failure Replacement</v>
          </cell>
          <cell r="C71" t="str">
            <v>Renewal</v>
          </cell>
          <cell r="D71">
            <v>829539</v>
          </cell>
          <cell r="E71">
            <v>954175</v>
          </cell>
          <cell r="F71">
            <v>131617</v>
          </cell>
          <cell r="G71">
            <v>1000000</v>
          </cell>
          <cell r="H71">
            <v>292682.92682926834</v>
          </cell>
          <cell r="I71">
            <v>1674508.7680319997</v>
          </cell>
          <cell r="J71">
            <v>1796705.5896479997</v>
          </cell>
          <cell r="K71">
            <v>1925858.2102559998</v>
          </cell>
          <cell r="L71">
            <v>2062248.0971039997</v>
          </cell>
          <cell r="M71">
            <v>2206161.7814399996</v>
          </cell>
          <cell r="N71">
            <v>2025599.9999999998</v>
          </cell>
          <cell r="O71">
            <v>2025599.9999999998</v>
          </cell>
          <cell r="P71">
            <v>2025599.9999999998</v>
          </cell>
          <cell r="Q71">
            <v>2025599.9999999998</v>
          </cell>
          <cell r="R71">
            <v>2025599.9999999998</v>
          </cell>
          <cell r="S71" t="str">
            <v>Zone Substation Plant Program</v>
          </cell>
          <cell r="T71" t="str">
            <v>James Firman</v>
          </cell>
          <cell r="U71">
            <v>72</v>
          </cell>
        </row>
        <row r="72">
          <cell r="A72" t="str">
            <v>ESS_74</v>
          </cell>
          <cell r="B72" t="str">
            <v xml:space="preserve">Zone Substation On Line Tap Changer Refurbishment </v>
          </cell>
          <cell r="C72" t="str">
            <v>Renewal</v>
          </cell>
          <cell r="D72">
            <v>483144</v>
          </cell>
          <cell r="E72">
            <v>0</v>
          </cell>
          <cell r="F72">
            <v>58085</v>
          </cell>
          <cell r="G72">
            <v>150000</v>
          </cell>
          <cell r="H72">
            <v>146341.46341463417</v>
          </cell>
          <cell r="I72">
            <v>161440.31999999998</v>
          </cell>
          <cell r="J72">
            <v>161440.31999999998</v>
          </cell>
          <cell r="K72">
            <v>161440.31999999998</v>
          </cell>
          <cell r="L72">
            <v>161440.31999999998</v>
          </cell>
          <cell r="M72">
            <v>161440.31999999998</v>
          </cell>
          <cell r="N72">
            <v>161440.31999999998</v>
          </cell>
          <cell r="O72">
            <v>161440.31999999998</v>
          </cell>
          <cell r="P72">
            <v>161440.31999999998</v>
          </cell>
          <cell r="Q72">
            <v>161440.31999999998</v>
          </cell>
          <cell r="R72">
            <v>161440.31999999998</v>
          </cell>
          <cell r="S72" t="str">
            <v>Zone Substation Plant Program</v>
          </cell>
          <cell r="T72" t="str">
            <v>James Firman</v>
          </cell>
          <cell r="U72">
            <v>74</v>
          </cell>
        </row>
        <row r="73">
          <cell r="A73" t="str">
            <v>ESS_75</v>
          </cell>
          <cell r="B73" t="str">
            <v>Zone Substation Perimeter Fencing &amp; Security Refurbishment and Replacement</v>
          </cell>
          <cell r="C73" t="str">
            <v>Compliance</v>
          </cell>
          <cell r="D73">
            <v>49359</v>
          </cell>
          <cell r="E73">
            <v>96067</v>
          </cell>
          <cell r="F73">
            <v>285100</v>
          </cell>
          <cell r="G73">
            <v>177664</v>
          </cell>
          <cell r="H73">
            <v>214634.14634146343</v>
          </cell>
          <cell r="I73">
            <v>464875.19999999995</v>
          </cell>
          <cell r="J73">
            <v>140000</v>
          </cell>
          <cell r="K73">
            <v>85000</v>
          </cell>
          <cell r="L73">
            <v>85000</v>
          </cell>
          <cell r="M73">
            <v>205000</v>
          </cell>
          <cell r="N73">
            <v>200000</v>
          </cell>
          <cell r="O73">
            <v>200000</v>
          </cell>
          <cell r="P73">
            <v>200000</v>
          </cell>
          <cell r="Q73">
            <v>200000</v>
          </cell>
          <cell r="R73">
            <v>200000</v>
          </cell>
          <cell r="S73" t="str">
            <v>Zone Substation Infrastructure Program</v>
          </cell>
          <cell r="T73" t="str">
            <v>Danielle Fisher</v>
          </cell>
          <cell r="U73">
            <v>75</v>
          </cell>
        </row>
        <row r="74">
          <cell r="A74" t="str">
            <v>ESS_76</v>
          </cell>
          <cell r="B74" t="str">
            <v>Zone Substation PCB decontamination (Power Transformers)</v>
          </cell>
          <cell r="C74" t="str">
            <v>Compliance</v>
          </cell>
          <cell r="D74">
            <v>817276</v>
          </cell>
          <cell r="E74">
            <v>150510</v>
          </cell>
          <cell r="F74">
            <v>103167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 t="str">
            <v>Zone Substation Plant Program</v>
          </cell>
          <cell r="T74" t="str">
            <v>Danielle Fisher</v>
          </cell>
          <cell r="U74">
            <v>76</v>
          </cell>
        </row>
        <row r="75">
          <cell r="A75" t="str">
            <v>ESS_78</v>
          </cell>
          <cell r="B75" t="str">
            <v xml:space="preserve">Zone Substation Circuit Breaker replacement </v>
          </cell>
          <cell r="C75" t="str">
            <v>Renewal</v>
          </cell>
          <cell r="D75">
            <v>2803853</v>
          </cell>
          <cell r="E75">
            <v>4972653</v>
          </cell>
          <cell r="F75">
            <v>4656680</v>
          </cell>
          <cell r="G75">
            <v>2694886</v>
          </cell>
          <cell r="H75">
            <v>3746341.4634146346</v>
          </cell>
          <cell r="I75">
            <v>2472049.896768</v>
          </cell>
          <cell r="J75">
            <v>2525182.1139839995</v>
          </cell>
          <cell r="K75">
            <v>2578080.7491359999</v>
          </cell>
          <cell r="L75">
            <v>2602594.9452</v>
          </cell>
          <cell r="M75">
            <v>2629900.6206239997</v>
          </cell>
          <cell r="N75">
            <v>2430720</v>
          </cell>
          <cell r="O75">
            <v>2430720</v>
          </cell>
          <cell r="P75">
            <v>2430720</v>
          </cell>
          <cell r="Q75">
            <v>2430720</v>
          </cell>
          <cell r="R75">
            <v>2430720</v>
          </cell>
          <cell r="S75" t="str">
            <v>Zone Substation Plant Program</v>
          </cell>
          <cell r="T75" t="str">
            <v>Danielle Fisher</v>
          </cell>
          <cell r="U75">
            <v>78</v>
          </cell>
        </row>
        <row r="76">
          <cell r="A76" t="str">
            <v>ESS_79</v>
          </cell>
          <cell r="B76" t="str">
            <v>Zone Substation Indoor Switchboards (Replacement, Refurbishment &amp; Conversion)</v>
          </cell>
          <cell r="C76" t="str">
            <v>Renewal</v>
          </cell>
          <cell r="D76">
            <v>8007539</v>
          </cell>
          <cell r="E76">
            <v>7312394</v>
          </cell>
          <cell r="F76">
            <v>6506999</v>
          </cell>
          <cell r="G76">
            <v>7433429</v>
          </cell>
          <cell r="H76">
            <v>5804878.0487804879</v>
          </cell>
          <cell r="I76">
            <v>439844.61772799998</v>
          </cell>
          <cell r="J76">
            <v>456459.88531199994</v>
          </cell>
          <cell r="K76">
            <v>3370387.8591359998</v>
          </cell>
          <cell r="L76">
            <v>3996340.7663519997</v>
          </cell>
          <cell r="M76">
            <v>3194757.0362879997</v>
          </cell>
          <cell r="N76">
            <v>3194757.0362879997</v>
          </cell>
          <cell r="O76">
            <v>3194757.0362879997</v>
          </cell>
          <cell r="P76">
            <v>3194757.0362879997</v>
          </cell>
          <cell r="Q76">
            <v>3194757.0362879997</v>
          </cell>
          <cell r="R76">
            <v>3194757.0362879997</v>
          </cell>
          <cell r="S76" t="str">
            <v>Zone Substation Plant Program</v>
          </cell>
          <cell r="T76" t="str">
            <v>Majid Tavakoli</v>
          </cell>
          <cell r="U76">
            <v>79</v>
          </cell>
        </row>
        <row r="77">
          <cell r="A77" t="str">
            <v>ESS_80</v>
          </cell>
          <cell r="B77" t="str">
            <v>Zone Substation Station Battery Replacement</v>
          </cell>
          <cell r="C77" t="str">
            <v>Renewal</v>
          </cell>
          <cell r="D77">
            <v>318036</v>
          </cell>
          <cell r="E77">
            <v>333629</v>
          </cell>
          <cell r="F77">
            <v>345312</v>
          </cell>
          <cell r="G77">
            <v>289230</v>
          </cell>
          <cell r="H77">
            <v>165853.65853658537</v>
          </cell>
          <cell r="I77">
            <v>627936</v>
          </cell>
          <cell r="J77">
            <v>678576</v>
          </cell>
          <cell r="K77">
            <v>881135.99999999988</v>
          </cell>
          <cell r="L77">
            <v>1002671.9999999999</v>
          </cell>
          <cell r="M77">
            <v>1002671.9999999999</v>
          </cell>
          <cell r="N77">
            <v>1002671.9999999999</v>
          </cell>
          <cell r="O77">
            <v>1002671.9999999999</v>
          </cell>
          <cell r="P77">
            <v>1002671.9999999999</v>
          </cell>
          <cell r="Q77">
            <v>1002671.9999999999</v>
          </cell>
          <cell r="R77">
            <v>1002671.9999999999</v>
          </cell>
          <cell r="S77" t="str">
            <v>Zone Substation Plant Program</v>
          </cell>
          <cell r="T77" t="str">
            <v>Mark Garrett</v>
          </cell>
          <cell r="U77">
            <v>80</v>
          </cell>
        </row>
        <row r="78">
          <cell r="A78" t="str">
            <v>ESS_81</v>
          </cell>
          <cell r="B78" t="str">
            <v>Zone Substation Voltage Transformer Replacement</v>
          </cell>
          <cell r="C78" t="str">
            <v>Renewal</v>
          </cell>
          <cell r="D78">
            <v>493528</v>
          </cell>
          <cell r="E78">
            <v>324089</v>
          </cell>
          <cell r="F78">
            <v>410255</v>
          </cell>
          <cell r="G78">
            <v>315114.22070000001</v>
          </cell>
          <cell r="H78">
            <v>692682.92682926834</v>
          </cell>
          <cell r="I78">
            <v>446307.80092799995</v>
          </cell>
          <cell r="J78">
            <v>445558.52135999996</v>
          </cell>
          <cell r="K78">
            <v>448443.87715199997</v>
          </cell>
          <cell r="L78">
            <v>446679.52891199995</v>
          </cell>
          <cell r="M78">
            <v>446859.73641599994</v>
          </cell>
          <cell r="N78">
            <v>384863.99999999994</v>
          </cell>
          <cell r="O78">
            <v>384863.99999999994</v>
          </cell>
          <cell r="P78">
            <v>384863.99999999994</v>
          </cell>
          <cell r="Q78">
            <v>384863.99999999994</v>
          </cell>
          <cell r="R78">
            <v>384863.99999999994</v>
          </cell>
          <cell r="S78" t="str">
            <v>Zone Substation Plant Program</v>
          </cell>
          <cell r="T78" t="str">
            <v>David Bevan</v>
          </cell>
          <cell r="U78">
            <v>81</v>
          </cell>
        </row>
        <row r="79">
          <cell r="A79" t="str">
            <v>ESS_82</v>
          </cell>
          <cell r="B79" t="str">
            <v>Zone Substation Current Transformer Replacement</v>
          </cell>
          <cell r="C79" t="str">
            <v>Renewal</v>
          </cell>
          <cell r="D79">
            <v>826324</v>
          </cell>
          <cell r="E79">
            <v>988914</v>
          </cell>
          <cell r="F79">
            <v>1374429</v>
          </cell>
          <cell r="G79">
            <v>807080</v>
          </cell>
          <cell r="H79">
            <v>975609.7560975611</v>
          </cell>
          <cell r="I79">
            <v>709872.72523199988</v>
          </cell>
          <cell r="J79">
            <v>712202.07407999993</v>
          </cell>
          <cell r="K79">
            <v>707204.05799999996</v>
          </cell>
          <cell r="L79">
            <v>718577.48803199991</v>
          </cell>
          <cell r="M79">
            <v>716989.86326399993</v>
          </cell>
          <cell r="N79">
            <v>708960</v>
          </cell>
          <cell r="O79">
            <v>708960</v>
          </cell>
          <cell r="P79">
            <v>708960</v>
          </cell>
          <cell r="Q79">
            <v>708960</v>
          </cell>
          <cell r="R79">
            <v>708960</v>
          </cell>
          <cell r="S79" t="str">
            <v>Zone Substation Plant Program</v>
          </cell>
          <cell r="T79" t="str">
            <v>David Bevan</v>
          </cell>
          <cell r="U79">
            <v>82</v>
          </cell>
        </row>
        <row r="80">
          <cell r="A80" t="str">
            <v>ESS_83</v>
          </cell>
          <cell r="B80" t="str">
            <v>Zone Substation Surge Diverter Replacement</v>
          </cell>
          <cell r="C80" t="str">
            <v>Renewal</v>
          </cell>
          <cell r="D80">
            <v>440084</v>
          </cell>
          <cell r="E80">
            <v>227662</v>
          </cell>
          <cell r="F80">
            <v>41046</v>
          </cell>
          <cell r="G80">
            <v>79635</v>
          </cell>
          <cell r="H80">
            <v>87804.878048780491</v>
          </cell>
          <cell r="I80">
            <v>729583.64639999997</v>
          </cell>
          <cell r="J80">
            <v>729583.64639999997</v>
          </cell>
          <cell r="K80">
            <v>440413.04159999994</v>
          </cell>
          <cell r="L80">
            <v>440413.04159999994</v>
          </cell>
          <cell r="M80">
            <v>440413.04159999994</v>
          </cell>
          <cell r="N80">
            <v>440413.04159999994</v>
          </cell>
          <cell r="O80">
            <v>440413.04159999994</v>
          </cell>
          <cell r="P80">
            <v>440413.04159999994</v>
          </cell>
          <cell r="Q80">
            <v>440413.04159999994</v>
          </cell>
          <cell r="R80">
            <v>440413.04159999994</v>
          </cell>
          <cell r="S80" t="str">
            <v>Zone Substation Plant Program</v>
          </cell>
          <cell r="T80" t="str">
            <v>Nathan Roper</v>
          </cell>
          <cell r="U80">
            <v>83</v>
          </cell>
        </row>
        <row r="81">
          <cell r="A81" t="str">
            <v>ESS_84</v>
          </cell>
          <cell r="B81" t="str">
            <v xml:space="preserve">Zone Substation Unplanned Equipment Failure Replacement </v>
          </cell>
          <cell r="C81" t="str">
            <v>Renewal</v>
          </cell>
          <cell r="D81">
            <v>373607</v>
          </cell>
          <cell r="E81">
            <v>617478</v>
          </cell>
          <cell r="F81">
            <v>992518</v>
          </cell>
          <cell r="G81">
            <v>861663</v>
          </cell>
          <cell r="H81">
            <v>204878.04878048782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 t="str">
            <v>Zone Substation Plant Program</v>
          </cell>
          <cell r="T81" t="str">
            <v>Mark Garrett</v>
          </cell>
          <cell r="U81">
            <v>84</v>
          </cell>
        </row>
        <row r="82">
          <cell r="A82" t="str">
            <v>ESS_85</v>
          </cell>
          <cell r="B82" t="str">
            <v xml:space="preserve">Zone Substation Protection Upgrades and Replacements </v>
          </cell>
          <cell r="C82" t="str">
            <v>Renewal</v>
          </cell>
          <cell r="D82">
            <v>1578936</v>
          </cell>
          <cell r="E82">
            <v>2021356</v>
          </cell>
          <cell r="F82">
            <v>2897454</v>
          </cell>
          <cell r="G82">
            <v>948824</v>
          </cell>
          <cell r="H82">
            <v>253658.53658536589</v>
          </cell>
          <cell r="I82">
            <v>911519.99999999988</v>
          </cell>
          <cell r="J82">
            <v>911519.99999999988</v>
          </cell>
          <cell r="K82">
            <v>911519.99999999988</v>
          </cell>
          <cell r="L82">
            <v>911519.99999999988</v>
          </cell>
          <cell r="M82">
            <v>911519.99999999988</v>
          </cell>
          <cell r="N82">
            <v>911519.99999999988</v>
          </cell>
          <cell r="O82">
            <v>911519.99999999988</v>
          </cell>
          <cell r="P82">
            <v>911519.99999999988</v>
          </cell>
          <cell r="Q82">
            <v>911519.99999999988</v>
          </cell>
          <cell r="R82">
            <v>911519.99999999988</v>
          </cell>
          <cell r="S82" t="str">
            <v>Zone Substation Plant Program</v>
          </cell>
          <cell r="T82" t="str">
            <v>Tony Remington</v>
          </cell>
          <cell r="U82">
            <v>85</v>
          </cell>
        </row>
        <row r="83">
          <cell r="A83" t="str">
            <v>ESS_86</v>
          </cell>
          <cell r="B83" t="str">
            <v xml:space="preserve">Zone Substation Environmental Compliance </v>
          </cell>
          <cell r="C83" t="str">
            <v>Compliance</v>
          </cell>
          <cell r="D83">
            <v>340070</v>
          </cell>
          <cell r="E83">
            <v>332326</v>
          </cell>
          <cell r="F83">
            <v>420801</v>
          </cell>
          <cell r="G83">
            <v>140382.80739999999</v>
          </cell>
          <cell r="H83">
            <v>302439.02439024393</v>
          </cell>
          <cell r="I83">
            <v>559328.92799999996</v>
          </cell>
          <cell r="J83">
            <v>437792.92799999996</v>
          </cell>
          <cell r="K83">
            <v>671749.728</v>
          </cell>
          <cell r="L83">
            <v>428677.72799999994</v>
          </cell>
          <cell r="M83">
            <v>431716.12799999997</v>
          </cell>
          <cell r="N83">
            <v>431716.12799999997</v>
          </cell>
          <cell r="O83">
            <v>431716.12799999997</v>
          </cell>
          <cell r="P83">
            <v>431716.12799999997</v>
          </cell>
          <cell r="Q83">
            <v>431716.12799999997</v>
          </cell>
          <cell r="R83">
            <v>431716.12799999997</v>
          </cell>
          <cell r="S83" t="str">
            <v>Zone Substation Infrastructure Program</v>
          </cell>
          <cell r="T83" t="str">
            <v>Danielle Fisher</v>
          </cell>
          <cell r="U83">
            <v>86</v>
          </cell>
        </row>
        <row r="84">
          <cell r="A84" t="str">
            <v>ESS_87</v>
          </cell>
          <cell r="B84" t="str">
            <v xml:space="preserve">Zone Substation Earthing System Refurbishment </v>
          </cell>
          <cell r="C84" t="str">
            <v>Renewal</v>
          </cell>
          <cell r="D84">
            <v>467903</v>
          </cell>
          <cell r="E84">
            <v>345841</v>
          </cell>
          <cell r="F84">
            <v>191538</v>
          </cell>
          <cell r="G84">
            <v>165560.0576</v>
          </cell>
          <cell r="H84">
            <v>78048.780487804892</v>
          </cell>
          <cell r="I84">
            <v>313968</v>
          </cell>
          <cell r="J84">
            <v>313968</v>
          </cell>
          <cell r="K84">
            <v>313968</v>
          </cell>
          <cell r="L84">
            <v>313968</v>
          </cell>
          <cell r="M84">
            <v>313968</v>
          </cell>
          <cell r="N84">
            <v>313968</v>
          </cell>
          <cell r="O84">
            <v>313968</v>
          </cell>
          <cell r="P84">
            <v>313968</v>
          </cell>
          <cell r="Q84">
            <v>313968</v>
          </cell>
          <cell r="R84">
            <v>313968</v>
          </cell>
          <cell r="S84" t="str">
            <v>Zone Substation Infrastructure Program</v>
          </cell>
          <cell r="T84" t="str">
            <v>Glen Barnes</v>
          </cell>
          <cell r="U84">
            <v>87</v>
          </cell>
        </row>
        <row r="85">
          <cell r="A85" t="str">
            <v>ESS_88</v>
          </cell>
          <cell r="B85" t="str">
            <v>Zone Substation Civil Refurbishment</v>
          </cell>
          <cell r="C85" t="str">
            <v>Renewal</v>
          </cell>
          <cell r="D85">
            <v>140585</v>
          </cell>
          <cell r="E85">
            <v>115464</v>
          </cell>
          <cell r="F85">
            <v>101831</v>
          </cell>
          <cell r="G85">
            <v>110337.9716</v>
          </cell>
          <cell r="H85">
            <v>97560.975609756104</v>
          </cell>
          <cell r="I85">
            <v>100874.87999999999</v>
          </cell>
          <cell r="J85">
            <v>100874.87999999999</v>
          </cell>
          <cell r="K85">
            <v>100874.87999999999</v>
          </cell>
          <cell r="L85">
            <v>100874.87999999999</v>
          </cell>
          <cell r="M85">
            <v>100874.87999999999</v>
          </cell>
          <cell r="N85">
            <v>100874.87999999999</v>
          </cell>
          <cell r="O85">
            <v>100874.87999999999</v>
          </cell>
          <cell r="P85">
            <v>100874.87999999999</v>
          </cell>
          <cell r="Q85">
            <v>100874.87999999999</v>
          </cell>
          <cell r="R85">
            <v>100874.87999999999</v>
          </cell>
          <cell r="S85" t="str">
            <v>Zone Substation Infrastructure Program</v>
          </cell>
          <cell r="T85" t="str">
            <v>Danielle Fisher</v>
          </cell>
          <cell r="U85">
            <v>88</v>
          </cell>
        </row>
        <row r="86">
          <cell r="A86" t="str">
            <v>ESS_89</v>
          </cell>
          <cell r="B86" t="str">
            <v>Zone Substation Building Refurbishment</v>
          </cell>
          <cell r="C86" t="str">
            <v>Renewal</v>
          </cell>
          <cell r="D86">
            <v>919416</v>
          </cell>
          <cell r="E86">
            <v>937996</v>
          </cell>
          <cell r="F86">
            <v>616937</v>
          </cell>
          <cell r="G86">
            <v>1414122</v>
          </cell>
          <cell r="H86">
            <v>1121951.2195121953</v>
          </cell>
          <cell r="I86">
            <v>1050780</v>
          </cell>
          <cell r="J86">
            <v>1050780</v>
          </cell>
          <cell r="K86">
            <v>1050780</v>
          </cell>
          <cell r="L86">
            <v>1050780</v>
          </cell>
          <cell r="M86">
            <v>1050780</v>
          </cell>
          <cell r="N86">
            <v>911519.99999999988</v>
          </cell>
          <cell r="O86">
            <v>911519.99999999988</v>
          </cell>
          <cell r="P86">
            <v>911519.99999999988</v>
          </cell>
          <cell r="Q86">
            <v>911519.99999999988</v>
          </cell>
          <cell r="R86">
            <v>911519.99999999988</v>
          </cell>
          <cell r="S86" t="str">
            <v>Zone Substation Infrastructure Program</v>
          </cell>
          <cell r="T86" t="str">
            <v>Danielle Fisher</v>
          </cell>
          <cell r="U86">
            <v>89</v>
          </cell>
        </row>
        <row r="87">
          <cell r="A87" t="str">
            <v>ESS_90</v>
          </cell>
          <cell r="B87" t="str">
            <v xml:space="preserve">Minor Zone Substation Monitoring </v>
          </cell>
          <cell r="C87" t="str">
            <v>Compliance</v>
          </cell>
          <cell r="D87">
            <v>0</v>
          </cell>
          <cell r="E87">
            <v>0</v>
          </cell>
          <cell r="F87">
            <v>20854</v>
          </cell>
          <cell r="G87">
            <v>150000</v>
          </cell>
          <cell r="H87">
            <v>107317.07317073172</v>
          </cell>
          <cell r="I87">
            <v>212814.59999999998</v>
          </cell>
          <cell r="J87">
            <v>212814.59999999998</v>
          </cell>
          <cell r="K87">
            <v>212814.59999999998</v>
          </cell>
          <cell r="L87">
            <v>212814.59999999998</v>
          </cell>
          <cell r="M87">
            <v>212814.59999999998</v>
          </cell>
          <cell r="N87">
            <v>212814.59999999998</v>
          </cell>
          <cell r="O87">
            <v>212814.59999999998</v>
          </cell>
          <cell r="P87">
            <v>212814.59999999998</v>
          </cell>
          <cell r="Q87">
            <v>212814.59999999998</v>
          </cell>
          <cell r="R87">
            <v>212814.59999999998</v>
          </cell>
          <cell r="S87" t="str">
            <v>Distribution Growth Program</v>
          </cell>
          <cell r="T87" t="str">
            <v>Scott Condie</v>
          </cell>
          <cell r="U87">
            <v>90</v>
          </cell>
        </row>
        <row r="88">
          <cell r="A88" t="str">
            <v>ESS_91</v>
          </cell>
          <cell r="B88" t="str">
            <v>Meters for new connections</v>
          </cell>
          <cell r="C88" t="str">
            <v>Network Connections</v>
          </cell>
          <cell r="D88">
            <v>2219445</v>
          </cell>
          <cell r="E88">
            <v>2219444</v>
          </cell>
          <cell r="F88">
            <v>2219444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 t="str">
            <v>Alternative Control - Metering</v>
          </cell>
          <cell r="T88">
            <v>0</v>
          </cell>
          <cell r="U88">
            <v>91</v>
          </cell>
        </row>
        <row r="89">
          <cell r="A89" t="str">
            <v>ESS_92</v>
          </cell>
          <cell r="B89" t="str">
            <v>New load control Relays</v>
          </cell>
          <cell r="C89" t="str">
            <v>Network Connections</v>
          </cell>
          <cell r="D89">
            <v>334194</v>
          </cell>
          <cell r="E89">
            <v>142585</v>
          </cell>
          <cell r="F89">
            <v>113879</v>
          </cell>
          <cell r="G89">
            <v>185435</v>
          </cell>
          <cell r="H89">
            <v>146341.46341463417</v>
          </cell>
          <cell r="I89">
            <v>183228.18</v>
          </cell>
          <cell r="J89">
            <v>183228.18</v>
          </cell>
          <cell r="K89">
            <v>183228.18</v>
          </cell>
          <cell r="L89">
            <v>183228.18</v>
          </cell>
          <cell r="M89">
            <v>183228.18</v>
          </cell>
          <cell r="N89">
            <v>183228.18</v>
          </cell>
          <cell r="O89">
            <v>183228.18</v>
          </cell>
          <cell r="P89">
            <v>183228.18</v>
          </cell>
          <cell r="Q89">
            <v>183228.18</v>
          </cell>
          <cell r="R89">
            <v>183228.18</v>
          </cell>
          <cell r="S89" t="str">
            <v>Load Control Program</v>
          </cell>
          <cell r="T89" t="str">
            <v>Steve Gough/Ian Askell</v>
          </cell>
          <cell r="U89">
            <v>92</v>
          </cell>
        </row>
        <row r="90">
          <cell r="A90" t="str">
            <v>ESS_93</v>
          </cell>
          <cell r="B90" t="str">
            <v>Meter replacement program</v>
          </cell>
          <cell r="C90" t="str">
            <v>Renewal</v>
          </cell>
          <cell r="D90">
            <v>1965167</v>
          </cell>
          <cell r="E90">
            <v>4530907</v>
          </cell>
          <cell r="F90">
            <v>-487968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 t="str">
            <v>Alternative Control - Metering</v>
          </cell>
          <cell r="T90">
            <v>0</v>
          </cell>
          <cell r="U90">
            <v>93</v>
          </cell>
        </row>
        <row r="91">
          <cell r="A91" t="str">
            <v>ESS_95</v>
          </cell>
          <cell r="B91" t="str">
            <v>Power Quality Monitoring utilising metering technology - PQ</v>
          </cell>
          <cell r="C91" t="str">
            <v>Capacity</v>
          </cell>
          <cell r="D91">
            <v>40148</v>
          </cell>
          <cell r="E91">
            <v>47469</v>
          </cell>
          <cell r="F91">
            <v>63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 t="str">
            <v>Power Quality Program</v>
          </cell>
          <cell r="T91" t="str">
            <v>Chandana Herath</v>
          </cell>
          <cell r="U91">
            <v>95</v>
          </cell>
        </row>
        <row r="92">
          <cell r="A92" t="str">
            <v>ESS_96N</v>
          </cell>
          <cell r="B92" t="str">
            <v>Spot Luminaire Replacements - all allocations</v>
          </cell>
          <cell r="C92" t="str">
            <v>Renewal</v>
          </cell>
          <cell r="D92">
            <v>282571</v>
          </cell>
          <cell r="E92">
            <v>858922</v>
          </cell>
          <cell r="F92">
            <v>247563</v>
          </cell>
          <cell r="G92">
            <v>750000</v>
          </cell>
          <cell r="H92">
            <v>878048.78048780491</v>
          </cell>
          <cell r="I92">
            <v>911519.99999999988</v>
          </cell>
          <cell r="J92">
            <v>911519.99999999988</v>
          </cell>
          <cell r="K92">
            <v>911519.99999999988</v>
          </cell>
          <cell r="L92">
            <v>911519.99999999988</v>
          </cell>
          <cell r="M92">
            <v>911519.99999999988</v>
          </cell>
          <cell r="N92">
            <v>911519.99999999988</v>
          </cell>
          <cell r="O92">
            <v>911519.99999999988</v>
          </cell>
          <cell r="P92">
            <v>911519.99999999988</v>
          </cell>
          <cell r="Q92">
            <v>911519.99999999988</v>
          </cell>
          <cell r="R92">
            <v>911519.99999999988</v>
          </cell>
          <cell r="S92" t="str">
            <v>Alternative Control - Street Lighting</v>
          </cell>
          <cell r="T92" t="str">
            <v>Sam Peake</v>
          </cell>
          <cell r="U92">
            <v>96</v>
          </cell>
        </row>
        <row r="93">
          <cell r="A93" t="str">
            <v>ESS_97</v>
          </cell>
          <cell r="B93" t="str">
            <v>Bulk Luminaire Replacements</v>
          </cell>
          <cell r="C93" t="str">
            <v>Renewal</v>
          </cell>
          <cell r="D93">
            <v>0</v>
          </cell>
          <cell r="E93">
            <v>287</v>
          </cell>
          <cell r="F93">
            <v>89</v>
          </cell>
          <cell r="G93">
            <v>0</v>
          </cell>
          <cell r="H93">
            <v>682926.82926829276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 t="str">
            <v>Alternative Control - Street Lighting</v>
          </cell>
          <cell r="T93" t="str">
            <v>Sam Peake</v>
          </cell>
          <cell r="U93">
            <v>97</v>
          </cell>
        </row>
        <row r="94">
          <cell r="A94" t="str">
            <v>ESS_99D</v>
          </cell>
          <cell r="B94" t="str">
            <v>Replace rusting streetlight triangular columns -defined projects</v>
          </cell>
          <cell r="C94" t="str">
            <v>Renewal</v>
          </cell>
          <cell r="D94">
            <v>179684</v>
          </cell>
          <cell r="E94">
            <v>145682</v>
          </cell>
          <cell r="F94">
            <v>287938</v>
          </cell>
          <cell r="G94">
            <v>497271.51</v>
          </cell>
          <cell r="H94">
            <v>507317.07317073178</v>
          </cell>
          <cell r="I94">
            <v>182314.867344</v>
          </cell>
          <cell r="J94">
            <v>179542.11465599996</v>
          </cell>
          <cell r="K94">
            <v>176630.71977600001</v>
          </cell>
          <cell r="L94">
            <v>173573.75515199997</v>
          </cell>
          <cell r="M94">
            <v>170363.94887999998</v>
          </cell>
          <cell r="N94">
            <v>151920</v>
          </cell>
          <cell r="O94">
            <v>151920</v>
          </cell>
          <cell r="P94">
            <v>151920</v>
          </cell>
          <cell r="Q94">
            <v>151920</v>
          </cell>
          <cell r="R94">
            <v>151920</v>
          </cell>
          <cell r="S94" t="str">
            <v>Pole Program</v>
          </cell>
          <cell r="T94" t="str">
            <v>Samuel Peake</v>
          </cell>
          <cell r="U94">
            <v>99</v>
          </cell>
        </row>
        <row r="95">
          <cell r="A95" t="str">
            <v>ESS_100D</v>
          </cell>
          <cell r="B95" t="str">
            <v>Replace unsafe streetlight pot belly columns - defined projects</v>
          </cell>
          <cell r="C95" t="str">
            <v>Renewal</v>
          </cell>
          <cell r="D95">
            <v>406689</v>
          </cell>
          <cell r="E95">
            <v>523630</v>
          </cell>
          <cell r="F95">
            <v>512166</v>
          </cell>
          <cell r="G95">
            <v>273990.72649999999</v>
          </cell>
          <cell r="H95">
            <v>310487.80487804883</v>
          </cell>
          <cell r="I95">
            <v>237769.97174399998</v>
          </cell>
          <cell r="J95">
            <v>237769.97174399998</v>
          </cell>
          <cell r="K95">
            <v>237769.97174399998</v>
          </cell>
          <cell r="L95">
            <v>237769.97174399998</v>
          </cell>
          <cell r="M95">
            <v>237769.97174399998</v>
          </cell>
          <cell r="N95">
            <v>202559.99999999997</v>
          </cell>
          <cell r="O95">
            <v>202559.99999999997</v>
          </cell>
          <cell r="P95">
            <v>202559.99999999997</v>
          </cell>
          <cell r="Q95">
            <v>202559.99999999997</v>
          </cell>
          <cell r="R95">
            <v>202559.99999999997</v>
          </cell>
          <cell r="S95" t="str">
            <v>Pole Program</v>
          </cell>
          <cell r="T95" t="str">
            <v>Samuel Peake</v>
          </cell>
          <cell r="U95">
            <v>100.1</v>
          </cell>
        </row>
        <row r="96">
          <cell r="A96" t="str">
            <v>ESS_100N</v>
          </cell>
          <cell r="B96" t="str">
            <v>Replace unsafe streetlight pot belly columns - allocations portion</v>
          </cell>
          <cell r="C96" t="str">
            <v>Renewal</v>
          </cell>
          <cell r="D96">
            <v>0</v>
          </cell>
          <cell r="E96">
            <v>125965</v>
          </cell>
          <cell r="F96">
            <v>42485</v>
          </cell>
          <cell r="G96">
            <v>100000</v>
          </cell>
          <cell r="H96">
            <v>97560.975609756104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 t="str">
            <v>Pole Program</v>
          </cell>
          <cell r="T96" t="str">
            <v>Sam Peake</v>
          </cell>
          <cell r="U96">
            <v>100.2</v>
          </cell>
        </row>
        <row r="97">
          <cell r="A97" t="str">
            <v>ESS_101</v>
          </cell>
          <cell r="B97" t="str">
            <v>LIDAR - Capitalised Overhead Data Capture</v>
          </cell>
          <cell r="C97" t="str">
            <v>Compliance</v>
          </cell>
          <cell r="D97">
            <v>9406658</v>
          </cell>
          <cell r="E97">
            <v>8595740</v>
          </cell>
          <cell r="F97">
            <v>4571253</v>
          </cell>
          <cell r="G97">
            <v>5101118</v>
          </cell>
          <cell r="H97">
            <v>10146341.463414636</v>
          </cell>
          <cell r="I97">
            <v>4456299.6528479997</v>
          </cell>
          <cell r="J97">
            <v>4776059.28</v>
          </cell>
          <cell r="K97">
            <v>858119.68000000017</v>
          </cell>
          <cell r="L97">
            <v>759962.08999999985</v>
          </cell>
          <cell r="M97">
            <v>651281.31999999983</v>
          </cell>
          <cell r="N97">
            <v>750000</v>
          </cell>
          <cell r="O97">
            <v>750000</v>
          </cell>
          <cell r="P97">
            <v>750000</v>
          </cell>
          <cell r="Q97">
            <v>750000</v>
          </cell>
          <cell r="R97">
            <v>750000</v>
          </cell>
          <cell r="S97" t="str">
            <v xml:space="preserve">LiDar program </v>
          </cell>
          <cell r="T97" t="str">
            <v>Bush Skitek</v>
          </cell>
          <cell r="U97">
            <v>101</v>
          </cell>
        </row>
        <row r="98">
          <cell r="A98" t="str">
            <v>ESS_1001</v>
          </cell>
          <cell r="B98" t="str">
            <v>Beryl to Mudgee - implement 66kV backup changeover scheme</v>
          </cell>
          <cell r="C98" t="str">
            <v>Capacity</v>
          </cell>
          <cell r="D98">
            <v>0</v>
          </cell>
          <cell r="E98">
            <v>13531</v>
          </cell>
          <cell r="F98">
            <v>2294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 t="str">
            <v>Subtransmission Major Project</v>
          </cell>
          <cell r="T98" t="str">
            <v>Brendan Brewer</v>
          </cell>
          <cell r="U98">
            <v>1001</v>
          </cell>
        </row>
        <row r="99">
          <cell r="A99" t="str">
            <v>ESS_1004</v>
          </cell>
          <cell r="B99" t="str">
            <v>Cartwrights Hill ZS - construct 66 kV bus bar</v>
          </cell>
          <cell r="C99" t="str">
            <v>Capacity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 t="str">
            <v>Subtransmission Major Project</v>
          </cell>
          <cell r="T99" t="str">
            <v>Ben Bates</v>
          </cell>
          <cell r="U99">
            <v>1004</v>
          </cell>
        </row>
        <row r="100">
          <cell r="A100" t="str">
            <v>ESS_1005</v>
          </cell>
          <cell r="B100" t="str">
            <v xml:space="preserve">Cobaki - establish 66/11kV substation </v>
          </cell>
          <cell r="C100" t="str">
            <v>Network Connection</v>
          </cell>
          <cell r="D100">
            <v>0</v>
          </cell>
          <cell r="E100">
            <v>0</v>
          </cell>
          <cell r="F100">
            <v>41754</v>
          </cell>
          <cell r="G100">
            <v>250625</v>
          </cell>
          <cell r="H100">
            <v>243902.43902439027</v>
          </cell>
          <cell r="I100">
            <v>1332500</v>
          </cell>
          <cell r="J100">
            <v>3600000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 t="str">
            <v>Subtransmission Major Project</v>
          </cell>
          <cell r="T100" t="str">
            <v>Paul Hamill</v>
          </cell>
          <cell r="U100">
            <v>1005</v>
          </cell>
        </row>
        <row r="101">
          <cell r="A101" t="str">
            <v>ESS_1006</v>
          </cell>
          <cell r="B101" t="str">
            <v>Cobar town supply augmentation</v>
          </cell>
          <cell r="C101" t="str">
            <v>Capacity</v>
          </cell>
          <cell r="D101">
            <v>94970</v>
          </cell>
          <cell r="E101">
            <v>785048</v>
          </cell>
          <cell r="F101">
            <v>1989615</v>
          </cell>
          <cell r="G101">
            <v>145000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 t="str">
            <v>Subtransmission Major Project</v>
          </cell>
          <cell r="T101" t="str">
            <v>Brendan Brewer</v>
          </cell>
          <cell r="U101">
            <v>1006</v>
          </cell>
        </row>
        <row r="102">
          <cell r="A102" t="str">
            <v>ESS_1008</v>
          </cell>
          <cell r="B102" t="str">
            <v xml:space="preserve">Cooma - TransGrid rebuild 66/11kV substation </v>
          </cell>
          <cell r="C102" t="str">
            <v>Renewal</v>
          </cell>
          <cell r="D102">
            <v>67053</v>
          </cell>
          <cell r="E102">
            <v>1497122</v>
          </cell>
          <cell r="F102">
            <v>3000017</v>
          </cell>
          <cell r="G102">
            <v>1000000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 t="str">
            <v>Subtransmission Major Project</v>
          </cell>
          <cell r="T102" t="str">
            <v>Ben Bates</v>
          </cell>
          <cell r="U102">
            <v>1008</v>
          </cell>
        </row>
        <row r="103">
          <cell r="A103" t="str">
            <v>ESS_1009</v>
          </cell>
          <cell r="B103" t="str">
            <v>Deniliquin to Moulamein tee - convert section of 66kV single cct to dual and add 66kV bay</v>
          </cell>
          <cell r="C103" t="str">
            <v>Capacity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 t="str">
            <v>Subtransmission Major Project</v>
          </cell>
          <cell r="T103" t="str">
            <v>Richard Kraege</v>
          </cell>
          <cell r="U103">
            <v>1009</v>
          </cell>
        </row>
        <row r="104">
          <cell r="A104" t="str">
            <v>ESS_1010</v>
          </cell>
          <cell r="B104" t="str">
            <v xml:space="preserve">Gloucester BSP - establish 132/33kV substation </v>
          </cell>
          <cell r="C104" t="str">
            <v>Capacity</v>
          </cell>
          <cell r="D104">
            <v>18597</v>
          </cell>
          <cell r="E104">
            <v>408</v>
          </cell>
          <cell r="F104">
            <v>1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350000</v>
          </cell>
          <cell r="M104">
            <v>2400000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 t="str">
            <v>Subtransmission Major Project</v>
          </cell>
          <cell r="T104" t="str">
            <v>Paul Hamill</v>
          </cell>
          <cell r="U104">
            <v>1010</v>
          </cell>
        </row>
        <row r="105">
          <cell r="A105" t="str">
            <v>ESS_1011</v>
          </cell>
          <cell r="B105" t="str">
            <v>Googong Town - establish new 132/11kV substation</v>
          </cell>
          <cell r="C105" t="str">
            <v>Network Connection</v>
          </cell>
          <cell r="D105">
            <v>6067783</v>
          </cell>
          <cell r="E105">
            <v>830828</v>
          </cell>
          <cell r="F105">
            <v>-68579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 t="str">
            <v>Subtransmission Major Project</v>
          </cell>
          <cell r="T105" t="str">
            <v>Ben Bates</v>
          </cell>
          <cell r="U105">
            <v>1011</v>
          </cell>
        </row>
        <row r="106">
          <cell r="A106" t="str">
            <v>ESS_1012</v>
          </cell>
          <cell r="B106" t="str">
            <v>Queanbeyan TG to Googong Town ZS - Reconnect 132 kV Line</v>
          </cell>
          <cell r="C106" t="str">
            <v>Network Connection</v>
          </cell>
          <cell r="D106">
            <v>1127655</v>
          </cell>
          <cell r="E106">
            <v>439482</v>
          </cell>
          <cell r="F106">
            <v>10668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 t="str">
            <v>Subtransmission Major Project</v>
          </cell>
          <cell r="T106" t="str">
            <v>Ben Bates</v>
          </cell>
          <cell r="U106">
            <v>1012</v>
          </cell>
        </row>
        <row r="107">
          <cell r="A107" t="str">
            <v>ESS_1013</v>
          </cell>
          <cell r="B107" t="str">
            <v>Goulburn to Woodlawn - upgrade 66 kV line</v>
          </cell>
          <cell r="C107" t="str">
            <v>Capacity</v>
          </cell>
          <cell r="D107">
            <v>55148</v>
          </cell>
          <cell r="E107">
            <v>870945</v>
          </cell>
          <cell r="F107">
            <v>75865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 t="str">
            <v>Subtransmission Major Project</v>
          </cell>
          <cell r="T107" t="str">
            <v>Richard Kraege</v>
          </cell>
          <cell r="U107">
            <v>1013</v>
          </cell>
        </row>
        <row r="108">
          <cell r="A108" t="str">
            <v>ESS_1014</v>
          </cell>
          <cell r="B108" t="str">
            <v>Griffith - Augment Supply to Tharbogang/Goolgowi</v>
          </cell>
          <cell r="C108" t="str">
            <v>Capacity</v>
          </cell>
          <cell r="D108">
            <v>0</v>
          </cell>
          <cell r="E108">
            <v>1059669</v>
          </cell>
          <cell r="F108">
            <v>997213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 t="str">
            <v>Subtransmission Major Project</v>
          </cell>
          <cell r="T108" t="str">
            <v>Ben Bates</v>
          </cell>
          <cell r="U108">
            <v>1014</v>
          </cell>
        </row>
        <row r="109">
          <cell r="A109" t="str">
            <v>ESS_1016</v>
          </cell>
          <cell r="B109" t="str">
            <v>Marulan South - rebuild 66/33kV substation</v>
          </cell>
          <cell r="C109" t="str">
            <v>Capacity</v>
          </cell>
          <cell r="D109">
            <v>22420</v>
          </cell>
          <cell r="E109">
            <v>930952</v>
          </cell>
          <cell r="F109">
            <v>2065668</v>
          </cell>
          <cell r="G109">
            <v>150000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 t="str">
            <v>Subtransmission Major Project</v>
          </cell>
          <cell r="T109" t="str">
            <v>Richard Kraege</v>
          </cell>
          <cell r="U109">
            <v>1016</v>
          </cell>
        </row>
        <row r="110">
          <cell r="A110" t="str">
            <v>ESS_1017</v>
          </cell>
          <cell r="B110" t="str">
            <v>Metering for ZS (Power Quality meters)</v>
          </cell>
          <cell r="C110" t="str">
            <v>Compliance</v>
          </cell>
          <cell r="D110">
            <v>0</v>
          </cell>
          <cell r="E110">
            <v>0</v>
          </cell>
          <cell r="F110">
            <v>93251</v>
          </cell>
          <cell r="G110">
            <v>270000</v>
          </cell>
          <cell r="H110">
            <v>292682.92682926834</v>
          </cell>
          <cell r="I110">
            <v>334224</v>
          </cell>
          <cell r="J110">
            <v>324096</v>
          </cell>
          <cell r="K110">
            <v>313968</v>
          </cell>
          <cell r="L110">
            <v>303840</v>
          </cell>
          <cell r="M110">
            <v>293712</v>
          </cell>
          <cell r="N110">
            <v>293712</v>
          </cell>
          <cell r="O110">
            <v>293712</v>
          </cell>
          <cell r="P110">
            <v>293712</v>
          </cell>
          <cell r="Q110">
            <v>293712</v>
          </cell>
          <cell r="R110">
            <v>293712</v>
          </cell>
          <cell r="S110" t="str">
            <v>Power Quality Program</v>
          </cell>
          <cell r="T110" t="str">
            <v>Chandana Herath</v>
          </cell>
          <cell r="U110">
            <v>1017</v>
          </cell>
        </row>
        <row r="111">
          <cell r="A111" t="str">
            <v>ESS_1018</v>
          </cell>
          <cell r="B111" t="str">
            <v>Nyngan 132kV network reinforcement</v>
          </cell>
          <cell r="C111" t="str">
            <v>Capacity</v>
          </cell>
          <cell r="D111">
            <v>74682</v>
          </cell>
          <cell r="E111">
            <v>2403094</v>
          </cell>
          <cell r="F111">
            <v>3782076</v>
          </cell>
          <cell r="G111">
            <v>260000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 t="str">
            <v>Subtransmission Major Project</v>
          </cell>
          <cell r="T111" t="str">
            <v>Chandana Herath</v>
          </cell>
          <cell r="U111">
            <v>1018</v>
          </cell>
        </row>
        <row r="112">
          <cell r="A112" t="str">
            <v>ESS_1020</v>
          </cell>
          <cell r="B112" t="str">
            <v>Orange North - TransGrid rebuild Orange 66kV busbar</v>
          </cell>
          <cell r="C112" t="str">
            <v>Renewal</v>
          </cell>
          <cell r="D112">
            <v>438912</v>
          </cell>
          <cell r="E112">
            <v>1565202</v>
          </cell>
          <cell r="F112">
            <v>106237</v>
          </cell>
          <cell r="G112">
            <v>1000000</v>
          </cell>
          <cell r="H112">
            <v>1197777.1651601074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 t="str">
            <v>Subtransmission Major Project</v>
          </cell>
          <cell r="T112" t="str">
            <v>Brendan Brewer</v>
          </cell>
          <cell r="U112">
            <v>1020</v>
          </cell>
        </row>
        <row r="113">
          <cell r="A113" t="str">
            <v>ESS_1022</v>
          </cell>
          <cell r="B113" t="str">
            <v>Orange to Blayney - reconductor 66kV feeder</v>
          </cell>
          <cell r="C113" t="str">
            <v>Capacity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 t="str">
            <v>Subtransmission Major Project</v>
          </cell>
          <cell r="T113" t="str">
            <v>Brendan Brewer</v>
          </cell>
          <cell r="U113">
            <v>1022</v>
          </cell>
        </row>
        <row r="114">
          <cell r="A114" t="str">
            <v>ESS_1023N</v>
          </cell>
          <cell r="B114" t="str">
            <v>Rectification of Low Clearance on Overhead Feeders - all allocations</v>
          </cell>
          <cell r="C114" t="str">
            <v>Compliance</v>
          </cell>
          <cell r="D114">
            <v>2400</v>
          </cell>
          <cell r="E114">
            <v>22164902</v>
          </cell>
          <cell r="F114">
            <v>17938074</v>
          </cell>
          <cell r="G114">
            <v>20600000</v>
          </cell>
          <cell r="H114">
            <v>19512195.121951222</v>
          </cell>
          <cell r="I114">
            <v>10615664.405231999</v>
          </cell>
          <cell r="J114">
            <v>10615664.405231999</v>
          </cell>
          <cell r="K114">
            <v>10615664.405231999</v>
          </cell>
          <cell r="L114">
            <v>10615664.405231999</v>
          </cell>
          <cell r="M114">
            <v>10615664.405231999</v>
          </cell>
          <cell r="N114">
            <v>9621600</v>
          </cell>
          <cell r="O114">
            <v>9621600</v>
          </cell>
          <cell r="P114">
            <v>9621600</v>
          </cell>
          <cell r="Q114">
            <v>9621600</v>
          </cell>
          <cell r="R114">
            <v>9621600</v>
          </cell>
          <cell r="S114" t="str">
            <v xml:space="preserve">Low Clearance Program </v>
          </cell>
          <cell r="T114" t="str">
            <v>Stephen Fisher</v>
          </cell>
          <cell r="U114">
            <v>1023</v>
          </cell>
        </row>
        <row r="115">
          <cell r="A115" t="str">
            <v>ESS_1024D</v>
          </cell>
          <cell r="B115" t="str">
            <v>Rectification of low clearance on Subtransmission feeders - defined projects</v>
          </cell>
          <cell r="C115" t="str">
            <v>Compliance</v>
          </cell>
          <cell r="D115">
            <v>2117133</v>
          </cell>
          <cell r="E115">
            <v>1569848</v>
          </cell>
          <cell r="F115">
            <v>2631597</v>
          </cell>
          <cell r="G115">
            <v>1964513.0299</v>
          </cell>
          <cell r="H115">
            <v>1287804.8780487806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 t="str">
            <v xml:space="preserve">Low Clearance Program </v>
          </cell>
          <cell r="T115" t="str">
            <v>Paul Hamill</v>
          </cell>
          <cell r="U115">
            <v>1024.0999999999999</v>
          </cell>
        </row>
        <row r="116">
          <cell r="A116" t="str">
            <v>ESS_1024N</v>
          </cell>
          <cell r="B116" t="str">
            <v>Rectification of low clearance on Subtransmission feeders - allocations portion</v>
          </cell>
          <cell r="C116" t="str">
            <v>Compliance</v>
          </cell>
          <cell r="D116">
            <v>0</v>
          </cell>
          <cell r="E116">
            <v>261304</v>
          </cell>
          <cell r="F116">
            <v>388803</v>
          </cell>
          <cell r="G116">
            <v>161975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 t="str">
            <v xml:space="preserve">Low Clearance Program </v>
          </cell>
          <cell r="T116" t="str">
            <v>Stephen Fisher</v>
          </cell>
          <cell r="U116">
            <v>1024.2</v>
          </cell>
        </row>
        <row r="117">
          <cell r="A117" t="str">
            <v>ESS_1025</v>
          </cell>
          <cell r="B117" t="str">
            <v>Sutton ZS - install 66/11kV transformer</v>
          </cell>
          <cell r="C117" t="str">
            <v>Capacity</v>
          </cell>
          <cell r="D117">
            <v>0</v>
          </cell>
          <cell r="E117">
            <v>203115</v>
          </cell>
          <cell r="F117">
            <v>1554979</v>
          </cell>
          <cell r="G117">
            <v>226370.92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 t="str">
            <v>Subtransmission Major Project</v>
          </cell>
          <cell r="T117" t="str">
            <v>Richard Kraege</v>
          </cell>
          <cell r="U117">
            <v>1025</v>
          </cell>
        </row>
        <row r="118">
          <cell r="A118" t="str">
            <v>ESS_1026</v>
          </cell>
          <cell r="B118" t="str">
            <v>Tamworth - TransGrid 132/66kV substation relocate 66kV feeders</v>
          </cell>
          <cell r="C118" t="str">
            <v>Renewal</v>
          </cell>
          <cell r="D118">
            <v>236525</v>
          </cell>
          <cell r="E118">
            <v>470242</v>
          </cell>
          <cell r="F118">
            <v>434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 t="str">
            <v>Subtransmission Major Project</v>
          </cell>
          <cell r="T118" t="str">
            <v>Paul Hamill</v>
          </cell>
          <cell r="U118">
            <v>1026</v>
          </cell>
        </row>
        <row r="119">
          <cell r="A119" t="str">
            <v>ESS_1027</v>
          </cell>
          <cell r="B119" t="str">
            <v>Tamworth to Quirindi - secure easements for future second feeder</v>
          </cell>
          <cell r="C119" t="str">
            <v>Capacity</v>
          </cell>
          <cell r="D119">
            <v>1654450</v>
          </cell>
          <cell r="E119">
            <v>9929</v>
          </cell>
          <cell r="F119">
            <v>5004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 t="str">
            <v>Subtransmission Major Project</v>
          </cell>
          <cell r="T119" t="str">
            <v>Paul Hamill</v>
          </cell>
          <cell r="U119">
            <v>1027</v>
          </cell>
        </row>
        <row r="120">
          <cell r="A120" t="str">
            <v>ESS_1030</v>
          </cell>
          <cell r="B120" t="str">
            <v>Googong to Tralee - construct dual 132kV feeder (operate at 11kV)</v>
          </cell>
          <cell r="C120" t="str">
            <v>Capacity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97560.975609756104</v>
          </cell>
          <cell r="I120">
            <v>0</v>
          </cell>
          <cell r="J120">
            <v>0</v>
          </cell>
          <cell r="K120">
            <v>3000000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 t="str">
            <v>Subtransmission Major Project</v>
          </cell>
          <cell r="T120" t="str">
            <v>Ben Bates</v>
          </cell>
          <cell r="U120">
            <v>1030</v>
          </cell>
        </row>
        <row r="121">
          <cell r="A121" t="str">
            <v>ESS_1031</v>
          </cell>
          <cell r="B121" t="str">
            <v>Wellington to Narromine - convert 66kV to 132kV</v>
          </cell>
          <cell r="C121" t="str">
            <v>Capacity</v>
          </cell>
          <cell r="D121">
            <v>2104752</v>
          </cell>
          <cell r="E121">
            <v>161427</v>
          </cell>
          <cell r="F121">
            <v>45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 t="str">
            <v>Subtransmission Major Project</v>
          </cell>
          <cell r="T121" t="str">
            <v>Brendan Brewer</v>
          </cell>
          <cell r="U121">
            <v>1031</v>
          </cell>
        </row>
        <row r="122">
          <cell r="A122" t="str">
            <v>ESS_1033</v>
          </cell>
          <cell r="B122" t="str">
            <v>Yarrandale to Gilgandra - rebuild existing 66kV feeder</v>
          </cell>
          <cell r="C122" t="str">
            <v>Renewal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 t="str">
            <v>Subtransmission Major Project</v>
          </cell>
          <cell r="T122" t="str">
            <v>Brendan Brewer</v>
          </cell>
          <cell r="U122">
            <v>1033</v>
          </cell>
        </row>
        <row r="123">
          <cell r="A123" t="str">
            <v>ESS_1034</v>
          </cell>
          <cell r="B123" t="str">
            <v>Monaltrie to Alstonville - secure easements for future needs (Lismore 132kV strategy)</v>
          </cell>
          <cell r="C123" t="str">
            <v>Capacity</v>
          </cell>
          <cell r="D123">
            <v>3109172</v>
          </cell>
          <cell r="E123">
            <v>21646</v>
          </cell>
          <cell r="F123">
            <v>22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 t="str">
            <v>Subtransmission Major Project</v>
          </cell>
          <cell r="T123" t="str">
            <v>Paul Hamill</v>
          </cell>
          <cell r="U123">
            <v>1034</v>
          </cell>
        </row>
        <row r="124">
          <cell r="A124" t="str">
            <v>ESS_1036</v>
          </cell>
          <cell r="B124" t="str">
            <v>Yarrandale to Gilgandra - new 66kV feeder</v>
          </cell>
          <cell r="C124" t="str">
            <v>Capacity</v>
          </cell>
          <cell r="D124">
            <v>754864</v>
          </cell>
          <cell r="E124">
            <v>0</v>
          </cell>
          <cell r="F124">
            <v>7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 t="str">
            <v>Subtransmission Major Project</v>
          </cell>
          <cell r="T124" t="str">
            <v>Brendan Brewer</v>
          </cell>
          <cell r="U124">
            <v>1036</v>
          </cell>
        </row>
        <row r="125">
          <cell r="A125" t="str">
            <v>ESS_1037</v>
          </cell>
          <cell r="B125" t="str">
            <v>Woodlawn - rebuild 66/11kV substation</v>
          </cell>
          <cell r="C125" t="str">
            <v>Capacity</v>
          </cell>
          <cell r="D125">
            <v>1649912</v>
          </cell>
          <cell r="E125">
            <v>3102516</v>
          </cell>
          <cell r="F125">
            <v>44532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 t="str">
            <v>Subtransmission Major Project</v>
          </cell>
          <cell r="T125" t="str">
            <v>Richard Kraege</v>
          </cell>
          <cell r="U125">
            <v>1037</v>
          </cell>
        </row>
        <row r="126">
          <cell r="A126" t="str">
            <v>ESS_1039</v>
          </cell>
          <cell r="B126" t="str">
            <v>Wagga to Temora - rebuild Wagga to Junee 66kV feeder to 132kV and new Junee to Temora 132kV feeder</v>
          </cell>
          <cell r="C126" t="str">
            <v>Capacity</v>
          </cell>
          <cell r="D126">
            <v>4092437</v>
          </cell>
          <cell r="E126">
            <v>2668314</v>
          </cell>
          <cell r="F126">
            <v>498408</v>
          </cell>
          <cell r="G126">
            <v>2000000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 t="str">
            <v>Subtransmission Major Project</v>
          </cell>
          <cell r="T126" t="str">
            <v>Richard Kraege</v>
          </cell>
          <cell r="U126">
            <v>1039</v>
          </cell>
        </row>
        <row r="127">
          <cell r="A127" t="str">
            <v>ESS_1040</v>
          </cell>
          <cell r="B127" t="str">
            <v>Wagga Copland St to Kooringal #1 feeder works</v>
          </cell>
          <cell r="C127" t="str">
            <v>Capacity</v>
          </cell>
          <cell r="D127">
            <v>26234</v>
          </cell>
          <cell r="E127">
            <v>24511</v>
          </cell>
          <cell r="F127">
            <v>339474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 t="str">
            <v>Subtransmission Major Project</v>
          </cell>
          <cell r="T127" t="str">
            <v>Ben Bates</v>
          </cell>
          <cell r="U127">
            <v>1040</v>
          </cell>
        </row>
        <row r="128">
          <cell r="A128" t="str">
            <v>ESS_2001</v>
          </cell>
          <cell r="B128" t="str">
            <v>Wagga Copeland St - TransGrid 132/66kV substation relocate 66kV feeders</v>
          </cell>
          <cell r="C128" t="str">
            <v>Renewal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 t="str">
            <v>Subtransmission Major Project</v>
          </cell>
          <cell r="T128" t="str">
            <v>Ben Bates</v>
          </cell>
          <cell r="U128">
            <v>2001</v>
          </cell>
        </row>
        <row r="129">
          <cell r="A129" t="str">
            <v>ESS_2002</v>
          </cell>
          <cell r="B129" t="str">
            <v>Wagga 66kV network - reconductor various small section of conductors</v>
          </cell>
          <cell r="C129" t="str">
            <v>Capacity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 t="str">
            <v>Subtransmission Major Project</v>
          </cell>
          <cell r="T129" t="str">
            <v>Ben Bates</v>
          </cell>
          <cell r="U129">
            <v>2002</v>
          </cell>
        </row>
        <row r="130">
          <cell r="A130" t="str">
            <v>ESS_2003</v>
          </cell>
          <cell r="B130" t="str">
            <v>Williamsdale TG to Googong Town ZS - Refurbish and Connect 132 kV Line</v>
          </cell>
          <cell r="C130" t="str">
            <v>Network Connection</v>
          </cell>
          <cell r="D130">
            <v>0</v>
          </cell>
          <cell r="E130">
            <v>123250</v>
          </cell>
          <cell r="F130">
            <v>1102065</v>
          </cell>
          <cell r="G130">
            <v>160000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 t="str">
            <v>Subtransmission Major Project</v>
          </cell>
          <cell r="T130" t="str">
            <v>Ben Bates</v>
          </cell>
          <cell r="U130">
            <v>2003</v>
          </cell>
        </row>
        <row r="131">
          <cell r="A131" t="str">
            <v>ESS_2004</v>
          </cell>
          <cell r="B131" t="str">
            <v>Williamsdale Acquire Route (1km)</v>
          </cell>
          <cell r="C131" t="str">
            <v>Network Connection</v>
          </cell>
          <cell r="D131">
            <v>0</v>
          </cell>
          <cell r="E131">
            <v>105396</v>
          </cell>
          <cell r="F131">
            <v>145883</v>
          </cell>
          <cell r="G131">
            <v>70000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 t="str">
            <v>Subtransmission Major Project</v>
          </cell>
          <cell r="T131" t="str">
            <v>Ben Bates</v>
          </cell>
          <cell r="U131">
            <v>2004</v>
          </cell>
        </row>
        <row r="132">
          <cell r="A132" t="str">
            <v>ESS_2006</v>
          </cell>
          <cell r="B132" t="str">
            <v>Zone Substation Capacitors Bank Replacement</v>
          </cell>
          <cell r="C132" t="str">
            <v>Renewal</v>
          </cell>
          <cell r="D132">
            <v>18742</v>
          </cell>
          <cell r="E132">
            <v>22672</v>
          </cell>
          <cell r="F132">
            <v>34827</v>
          </cell>
          <cell r="G132">
            <v>0</v>
          </cell>
          <cell r="H132">
            <v>0</v>
          </cell>
          <cell r="I132">
            <v>50639.999999999993</v>
          </cell>
          <cell r="J132">
            <v>50639.999999999993</v>
          </cell>
          <cell r="K132">
            <v>50639.999999999993</v>
          </cell>
          <cell r="L132">
            <v>50639.999999999993</v>
          </cell>
          <cell r="M132">
            <v>50639.999999999993</v>
          </cell>
          <cell r="N132">
            <v>50639.999999999993</v>
          </cell>
          <cell r="O132">
            <v>50639.999999999993</v>
          </cell>
          <cell r="P132">
            <v>50639.999999999993</v>
          </cell>
          <cell r="Q132">
            <v>50639.999999999993</v>
          </cell>
          <cell r="R132">
            <v>50639.999999999993</v>
          </cell>
          <cell r="S132" t="str">
            <v>Zone Substation Plant Program</v>
          </cell>
          <cell r="T132" t="str">
            <v>Luke Clout</v>
          </cell>
          <cell r="U132">
            <v>2006</v>
          </cell>
        </row>
        <row r="133">
          <cell r="A133" t="str">
            <v>ESS_2007</v>
          </cell>
          <cell r="B133" t="str">
            <v>IP Data Network Asset Replacement</v>
          </cell>
          <cell r="C133" t="str">
            <v>Renewal</v>
          </cell>
          <cell r="D133">
            <v>105560</v>
          </cell>
          <cell r="E133">
            <v>933263</v>
          </cell>
          <cell r="F133">
            <v>240202</v>
          </cell>
          <cell r="G133">
            <v>1500000</v>
          </cell>
          <cell r="H133">
            <v>926829.26829268306</v>
          </cell>
          <cell r="I133">
            <v>708960</v>
          </cell>
          <cell r="J133">
            <v>253199.99999999997</v>
          </cell>
          <cell r="K133">
            <v>708960</v>
          </cell>
          <cell r="L133">
            <v>253199.99999999997</v>
          </cell>
          <cell r="M133">
            <v>708960</v>
          </cell>
          <cell r="N133">
            <v>708960</v>
          </cell>
          <cell r="O133">
            <v>253199.99999999997</v>
          </cell>
          <cell r="P133">
            <v>708960</v>
          </cell>
          <cell r="Q133">
            <v>253199.99999999997</v>
          </cell>
          <cell r="R133">
            <v>708960</v>
          </cell>
          <cell r="S133" t="str">
            <v>Telecommunications program</v>
          </cell>
          <cell r="T133" t="str">
            <v>Joe Le Nevez</v>
          </cell>
          <cell r="U133">
            <v>2007</v>
          </cell>
        </row>
        <row r="134">
          <cell r="A134" t="str">
            <v>ESS_2008</v>
          </cell>
          <cell r="B134" t="str">
            <v>Major project carry over</v>
          </cell>
          <cell r="C134">
            <v>2007</v>
          </cell>
          <cell r="D134">
            <v>1561001</v>
          </cell>
          <cell r="E134">
            <v>1561001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 t="str">
            <v>Subtransmission Major Project</v>
          </cell>
          <cell r="T134" t="str">
            <v>Paul Hamil</v>
          </cell>
          <cell r="U134">
            <v>2008</v>
          </cell>
        </row>
        <row r="135">
          <cell r="A135" t="str">
            <v>ESS_2009</v>
          </cell>
          <cell r="B135" t="str">
            <v>Utility Blackspot Plan</v>
          </cell>
          <cell r="C135" t="str">
            <v>Renewal</v>
          </cell>
          <cell r="D135">
            <v>290979</v>
          </cell>
          <cell r="E135">
            <v>331432</v>
          </cell>
          <cell r="F135">
            <v>196450</v>
          </cell>
          <cell r="G135">
            <v>374112.46090000001</v>
          </cell>
          <cell r="H135">
            <v>156097.56097560978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1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 t="str">
            <v>Public Safety Program</v>
          </cell>
          <cell r="T135" t="str">
            <v>Stephen Ashton</v>
          </cell>
          <cell r="U135">
            <v>2009</v>
          </cell>
        </row>
        <row r="136">
          <cell r="A136" t="str">
            <v>ESS_2010</v>
          </cell>
          <cell r="B136" t="str">
            <v>Queanbeyan South - 11 kV transformer cable upgrade</v>
          </cell>
          <cell r="C136" t="str">
            <v>Capacity</v>
          </cell>
          <cell r="D136">
            <v>1264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 t="str">
            <v>Subtransmission Major Project</v>
          </cell>
          <cell r="T136" t="str">
            <v>Ben Bates</v>
          </cell>
          <cell r="U136">
            <v>2010</v>
          </cell>
        </row>
        <row r="137">
          <cell r="A137" t="str">
            <v>ESS_2011</v>
          </cell>
          <cell r="B137" t="str">
            <v>Hillston ZS - Dynamic Compensation</v>
          </cell>
          <cell r="C137" t="str">
            <v>Capacity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 t="str">
            <v>Subtransmission Major Project</v>
          </cell>
          <cell r="T137" t="str">
            <v>Richard Kraege</v>
          </cell>
          <cell r="U137">
            <v>2011</v>
          </cell>
        </row>
        <row r="138">
          <cell r="A138" t="str">
            <v>ESS_2012</v>
          </cell>
          <cell r="B138" t="str">
            <v xml:space="preserve">Ulan 66kV switch station works </v>
          </cell>
          <cell r="C138" t="str">
            <v>Capacity</v>
          </cell>
          <cell r="D138">
            <v>0</v>
          </cell>
          <cell r="E138">
            <v>68481</v>
          </cell>
          <cell r="F138">
            <v>723964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 t="str">
            <v>Subtransmission Major Project</v>
          </cell>
          <cell r="T138" t="str">
            <v>Brendan Brewer</v>
          </cell>
          <cell r="U138">
            <v>2012</v>
          </cell>
        </row>
        <row r="139">
          <cell r="A139" t="str">
            <v>ESS_2013</v>
          </cell>
          <cell r="B139" t="str">
            <v>Reactive power compensation</v>
          </cell>
          <cell r="C139" t="str">
            <v>Capacity</v>
          </cell>
          <cell r="D139">
            <v>366581</v>
          </cell>
          <cell r="E139">
            <v>83055</v>
          </cell>
          <cell r="F139">
            <v>146068</v>
          </cell>
          <cell r="G139">
            <v>1268285</v>
          </cell>
          <cell r="H139">
            <v>468292.68292682932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 t="str">
            <v>Zone Substation Plant Program</v>
          </cell>
          <cell r="T139" t="str">
            <v>Brendan Brewer</v>
          </cell>
          <cell r="U139">
            <v>2013</v>
          </cell>
        </row>
        <row r="140">
          <cell r="A140" t="str">
            <v>ESS_2014</v>
          </cell>
          <cell r="B140" t="str">
            <v>Casino to Casino North - acquire route new 66kV feeder</v>
          </cell>
          <cell r="C140" t="str">
            <v>Network Connection</v>
          </cell>
          <cell r="D140">
            <v>202722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 t="str">
            <v>Subtransmission Major Project</v>
          </cell>
          <cell r="T140" t="str">
            <v>Paul Hamill</v>
          </cell>
          <cell r="U140">
            <v>2014</v>
          </cell>
        </row>
        <row r="141">
          <cell r="A141" t="str">
            <v>ESS_2015</v>
          </cell>
          <cell r="B141" t="str">
            <v>Coffs Harbour South - refurbish 66/11kV substation</v>
          </cell>
          <cell r="C141" t="str">
            <v>Renewal</v>
          </cell>
          <cell r="D141">
            <v>1123485</v>
          </cell>
          <cell r="E141">
            <v>76879</v>
          </cell>
          <cell r="F141">
            <v>65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 t="str">
            <v>Subtransmission Major Project</v>
          </cell>
          <cell r="T141" t="str">
            <v>Paul Hamill</v>
          </cell>
          <cell r="U141">
            <v>2015</v>
          </cell>
        </row>
        <row r="142">
          <cell r="A142" t="str">
            <v>ESS_2016</v>
          </cell>
          <cell r="B142" t="str">
            <v xml:space="preserve">Cudgen to Casuarina - acquire sub site and easements for 33kV network </v>
          </cell>
          <cell r="C142" t="str">
            <v>Network Connection</v>
          </cell>
          <cell r="D142">
            <v>475464</v>
          </cell>
          <cell r="E142">
            <v>20437</v>
          </cell>
          <cell r="F142">
            <v>1113</v>
          </cell>
          <cell r="G142">
            <v>0</v>
          </cell>
          <cell r="H142">
            <v>390243.90243902442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 t="str">
            <v>Subtransmission Major Project</v>
          </cell>
          <cell r="T142" t="str">
            <v>Paul Hamill</v>
          </cell>
          <cell r="U142">
            <v>2016</v>
          </cell>
        </row>
        <row r="143">
          <cell r="A143" t="str">
            <v>ESS_2017</v>
          </cell>
          <cell r="B143" t="str">
            <v>Hallidays Point 66/11kV substation - construct 66kV &amp; 11kV feeders</v>
          </cell>
          <cell r="C143" t="str">
            <v>Network Connection</v>
          </cell>
          <cell r="D143">
            <v>1885372</v>
          </cell>
          <cell r="E143">
            <v>1550067</v>
          </cell>
          <cell r="F143">
            <v>157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 t="str">
            <v>Subtransmission Major Project</v>
          </cell>
          <cell r="T143" t="str">
            <v>Paul Hamill</v>
          </cell>
          <cell r="U143">
            <v>2017</v>
          </cell>
        </row>
        <row r="144">
          <cell r="A144" t="str">
            <v>ESS_2018</v>
          </cell>
          <cell r="B144" t="str">
            <v>Beryl to Dunedoo - new 66kV feeder</v>
          </cell>
          <cell r="C144" t="str">
            <v>Capacity</v>
          </cell>
          <cell r="D144">
            <v>3675857</v>
          </cell>
          <cell r="E144">
            <v>1505318</v>
          </cell>
          <cell r="F144">
            <v>472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 t="str">
            <v>Subtransmission Major Project</v>
          </cell>
          <cell r="T144" t="str">
            <v>Brendan Brewer</v>
          </cell>
          <cell r="U144">
            <v>2018</v>
          </cell>
        </row>
        <row r="145">
          <cell r="A145" t="str">
            <v>ESS_2019</v>
          </cell>
          <cell r="B145" t="str">
            <v>Gulgong West - establish new 66/22kV substation</v>
          </cell>
          <cell r="C145" t="str">
            <v>Capacity</v>
          </cell>
          <cell r="D145">
            <v>12626</v>
          </cell>
          <cell r="E145">
            <v>51032</v>
          </cell>
          <cell r="F145">
            <v>222608</v>
          </cell>
          <cell r="G145">
            <v>1786063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 t="str">
            <v>Subtransmission Major Project</v>
          </cell>
          <cell r="T145" t="str">
            <v>Brendan Brewer</v>
          </cell>
          <cell r="U145">
            <v>2019</v>
          </cell>
        </row>
        <row r="146">
          <cell r="A146" t="str">
            <v>ESS_2020</v>
          </cell>
          <cell r="B146" t="str">
            <v>Borthwick St / Wynne St - relocate Wynne St 66/22kV assets to Borthwick St</v>
          </cell>
          <cell r="C146" t="str">
            <v>Renewal</v>
          </cell>
          <cell r="D146">
            <v>467652</v>
          </cell>
          <cell r="E146">
            <v>116294</v>
          </cell>
          <cell r="F146">
            <v>12722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 t="str">
            <v>Subtransmission Major Project</v>
          </cell>
          <cell r="T146" t="str">
            <v>Paul Hamill</v>
          </cell>
          <cell r="U146">
            <v>2020</v>
          </cell>
        </row>
        <row r="147">
          <cell r="A147" t="str">
            <v>ESS_2021</v>
          </cell>
          <cell r="B147" t="str">
            <v>Maher St - new 66kV feeder</v>
          </cell>
          <cell r="C147" t="str">
            <v>Capacity</v>
          </cell>
          <cell r="D147">
            <v>13160</v>
          </cell>
          <cell r="E147">
            <v>7184</v>
          </cell>
          <cell r="F147">
            <v>972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 t="str">
            <v>Subtransmission Major Project</v>
          </cell>
          <cell r="T147" t="str">
            <v>Ben Bates</v>
          </cell>
          <cell r="U147">
            <v>2021</v>
          </cell>
        </row>
        <row r="148">
          <cell r="A148" t="str">
            <v>ESS_2022</v>
          </cell>
          <cell r="B148" t="str">
            <v>Cooma to Bega - convert 66kV feeder to dual 132/66kV</v>
          </cell>
          <cell r="C148" t="str">
            <v>Capacity</v>
          </cell>
          <cell r="D148">
            <v>3690453</v>
          </cell>
          <cell r="E148">
            <v>516664</v>
          </cell>
          <cell r="F148">
            <v>6728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 t="str">
            <v>Subtransmission Major Project</v>
          </cell>
          <cell r="T148" t="str">
            <v>Ben Bates</v>
          </cell>
          <cell r="U148">
            <v>2022</v>
          </cell>
        </row>
        <row r="149">
          <cell r="A149" t="str">
            <v>ESS_2024</v>
          </cell>
          <cell r="B149" t="str">
            <v>Orange Ring 66kV augmentation</v>
          </cell>
          <cell r="C149" t="str">
            <v>Capacity</v>
          </cell>
          <cell r="D149">
            <v>81026</v>
          </cell>
          <cell r="E149">
            <v>844941</v>
          </cell>
          <cell r="F149">
            <v>418136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 t="str">
            <v>Subtransmission Major Project</v>
          </cell>
          <cell r="T149" t="str">
            <v>Ben Bates</v>
          </cell>
          <cell r="U149">
            <v>2024</v>
          </cell>
        </row>
        <row r="150">
          <cell r="A150" t="str">
            <v>ESS_2025</v>
          </cell>
          <cell r="B150" t="str">
            <v>Bathurst Russell St - rebuild 66/11kV substation</v>
          </cell>
          <cell r="C150" t="str">
            <v>Capacity</v>
          </cell>
          <cell r="D150">
            <v>251974</v>
          </cell>
          <cell r="E150">
            <v>225227</v>
          </cell>
          <cell r="F150">
            <v>3577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 t="str">
            <v>Subtransmission Major Project</v>
          </cell>
          <cell r="T150" t="str">
            <v>Brendan Brewer</v>
          </cell>
          <cell r="U150">
            <v>2025</v>
          </cell>
        </row>
        <row r="151">
          <cell r="A151" t="str">
            <v>ESS_2026</v>
          </cell>
          <cell r="B151" t="str">
            <v>Googong Town to Tralee - acquire route new dual 132kV feeder</v>
          </cell>
          <cell r="C151" t="str">
            <v>Network Connection</v>
          </cell>
          <cell r="D151">
            <v>86900</v>
          </cell>
          <cell r="E151">
            <v>56848</v>
          </cell>
          <cell r="F151">
            <v>15038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 t="str">
            <v>Subtransmission Major Project</v>
          </cell>
          <cell r="T151" t="str">
            <v>Ben Bates</v>
          </cell>
          <cell r="U151">
            <v>2026</v>
          </cell>
        </row>
        <row r="152">
          <cell r="A152" t="str">
            <v>ESS_2027</v>
          </cell>
          <cell r="B152" t="str">
            <v>Leeton ZS Upgrade</v>
          </cell>
          <cell r="C152" t="str">
            <v>Renewal</v>
          </cell>
          <cell r="D152">
            <v>2224151</v>
          </cell>
          <cell r="E152">
            <v>1078494</v>
          </cell>
          <cell r="F152">
            <v>190268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 t="str">
            <v>Subtransmission Major Project</v>
          </cell>
          <cell r="T152" t="str">
            <v>Ben Bates</v>
          </cell>
          <cell r="U152">
            <v>2027</v>
          </cell>
        </row>
        <row r="153">
          <cell r="A153" t="str">
            <v>ESS_2028</v>
          </cell>
          <cell r="B153" t="str">
            <v xml:space="preserve">Pole top refurbishment of Taree to Forster 66kV feeders </v>
          </cell>
          <cell r="C153" t="str">
            <v>Renewal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 t="str">
            <v>Subtransmission Major Project</v>
          </cell>
          <cell r="T153" t="str">
            <v>Paul Hamill/Alexei Watson</v>
          </cell>
          <cell r="U153">
            <v>2028</v>
          </cell>
        </row>
        <row r="154">
          <cell r="A154" t="str">
            <v>ESS_2029</v>
          </cell>
          <cell r="B154" t="str">
            <v>Pole top refurbishment of Dubbo to Nyngan 132kV feeder 943/1, 943/2 and 9GU</v>
          </cell>
          <cell r="C154" t="str">
            <v>Renewal</v>
          </cell>
          <cell r="D154">
            <v>62172</v>
          </cell>
          <cell r="E154">
            <v>1647626</v>
          </cell>
          <cell r="F154">
            <v>54709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 t="str">
            <v>Subtransmission Major Project</v>
          </cell>
          <cell r="T154" t="str">
            <v>Paul Hamill/Alexei Watson</v>
          </cell>
          <cell r="U154">
            <v>2029</v>
          </cell>
        </row>
        <row r="155">
          <cell r="A155" t="str">
            <v>ESS_3000</v>
          </cell>
          <cell r="B155" t="str">
            <v>Ancillary radio Asset Replacement</v>
          </cell>
          <cell r="C155" t="str">
            <v>Renewal</v>
          </cell>
          <cell r="D155">
            <v>897775</v>
          </cell>
          <cell r="E155">
            <v>612662</v>
          </cell>
          <cell r="F155">
            <v>390025</v>
          </cell>
          <cell r="G155">
            <v>500000</v>
          </cell>
          <cell r="H155">
            <v>585365.85365853668</v>
          </cell>
          <cell r="I155">
            <v>405119.99999999994</v>
          </cell>
          <cell r="J155">
            <v>405119.99999999994</v>
          </cell>
          <cell r="K155">
            <v>405119.99999999994</v>
          </cell>
          <cell r="L155">
            <v>405119.99999999994</v>
          </cell>
          <cell r="M155">
            <v>405119.99999999994</v>
          </cell>
          <cell r="N155">
            <v>405119.99999999994</v>
          </cell>
          <cell r="O155">
            <v>405119.99999999994</v>
          </cell>
          <cell r="P155">
            <v>405119.99999999994</v>
          </cell>
          <cell r="Q155">
            <v>405119.99999999994</v>
          </cell>
          <cell r="R155">
            <v>405119.99999999994</v>
          </cell>
          <cell r="S155" t="str">
            <v>Telecommunications program</v>
          </cell>
          <cell r="T155" t="str">
            <v>Joe Le Nevez</v>
          </cell>
          <cell r="U155">
            <v>3000</v>
          </cell>
        </row>
        <row r="156">
          <cell r="A156" t="str">
            <v>ESS_3001</v>
          </cell>
          <cell r="B156" t="str">
            <v>Two Way Radio Base Replacement</v>
          </cell>
          <cell r="C156" t="str">
            <v>Renewal</v>
          </cell>
          <cell r="D156">
            <v>1772547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 t="str">
            <v>Telecommunications program</v>
          </cell>
          <cell r="T156">
            <v>0</v>
          </cell>
          <cell r="U156">
            <v>3001</v>
          </cell>
        </row>
        <row r="157">
          <cell r="A157" t="str">
            <v>ESS_3002</v>
          </cell>
          <cell r="B157" t="str">
            <v>Mobile Two Way Radio Replacement</v>
          </cell>
          <cell r="C157" t="str">
            <v>Renewal</v>
          </cell>
          <cell r="D157">
            <v>200492</v>
          </cell>
          <cell r="E157">
            <v>61337</v>
          </cell>
          <cell r="F157">
            <v>0</v>
          </cell>
          <cell r="G157">
            <v>50000</v>
          </cell>
          <cell r="H157">
            <v>48780.487804878052</v>
          </cell>
          <cell r="I157">
            <v>101279.99999999999</v>
          </cell>
          <cell r="J157">
            <v>101279.99999999999</v>
          </cell>
          <cell r="K157">
            <v>101279.99999999999</v>
          </cell>
          <cell r="L157">
            <v>101279.99999999999</v>
          </cell>
          <cell r="M157">
            <v>101279.99999999999</v>
          </cell>
          <cell r="N157">
            <v>101279.99999999999</v>
          </cell>
          <cell r="O157">
            <v>101279.99999999999</v>
          </cell>
          <cell r="P157">
            <v>101279.99999999999</v>
          </cell>
          <cell r="Q157">
            <v>101279.99999999999</v>
          </cell>
          <cell r="R157">
            <v>101279.99999999999</v>
          </cell>
          <cell r="S157" t="str">
            <v>Telecommunications program</v>
          </cell>
          <cell r="T157">
            <v>0</v>
          </cell>
          <cell r="U157">
            <v>3002</v>
          </cell>
        </row>
        <row r="158">
          <cell r="A158" t="str">
            <v>ESS_4000</v>
          </cell>
          <cell r="B158" t="str">
            <v>Coffs Harbour North to Coffs Harbour South - new 66kV feeder</v>
          </cell>
          <cell r="C158" t="str">
            <v>Capacity</v>
          </cell>
          <cell r="D158">
            <v>1625124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 t="str">
            <v>Subtransmission Major Project</v>
          </cell>
          <cell r="T158" t="str">
            <v>Paul Hamill</v>
          </cell>
          <cell r="U158">
            <v>4000</v>
          </cell>
        </row>
        <row r="159">
          <cell r="A159" t="str">
            <v>ESS_4001</v>
          </cell>
          <cell r="B159" t="str">
            <v>TG Parkes to Parkes zone - new 66kV feeder and substation work</v>
          </cell>
          <cell r="C159" t="str">
            <v>Capacity</v>
          </cell>
          <cell r="D159">
            <v>506892</v>
          </cell>
          <cell r="E159">
            <v>0</v>
          </cell>
          <cell r="F159">
            <v>171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 t="str">
            <v>Subtransmission Major Project</v>
          </cell>
          <cell r="T159" t="str">
            <v>Brendan Brewer</v>
          </cell>
          <cell r="U159">
            <v>4001</v>
          </cell>
        </row>
        <row r="160">
          <cell r="A160" t="str">
            <v>ESS_4002</v>
          </cell>
          <cell r="B160" t="str">
            <v>Gunnedah to Narrabri Tee via Boggabri - refurbish 66kV feeders</v>
          </cell>
          <cell r="C160" t="str">
            <v>Renewal</v>
          </cell>
          <cell r="D160">
            <v>231027</v>
          </cell>
          <cell r="E160">
            <v>1013717</v>
          </cell>
          <cell r="F160">
            <v>7158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 t="str">
            <v>Subtransmission Major Project</v>
          </cell>
          <cell r="T160" t="str">
            <v>Paul Hamill</v>
          </cell>
          <cell r="U160">
            <v>4002</v>
          </cell>
        </row>
        <row r="161">
          <cell r="A161" t="str">
            <v>ESS_4003</v>
          </cell>
          <cell r="B161" t="str">
            <v>Yarrandale to Gilgandra - acquire route new 66kV feeder</v>
          </cell>
          <cell r="C161" t="str">
            <v>Capacity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 t="str">
            <v>Subtransmission Major Project</v>
          </cell>
          <cell r="T161" t="str">
            <v>Brendan Brewer</v>
          </cell>
          <cell r="U161">
            <v>4003</v>
          </cell>
        </row>
        <row r="162">
          <cell r="A162" t="str">
            <v>ESS_4004</v>
          </cell>
          <cell r="B162" t="str">
            <v xml:space="preserve">Zone Substation Outdoor Bus and Isolator Refurbishment and Replacement </v>
          </cell>
          <cell r="C162" t="str">
            <v>Renewal</v>
          </cell>
          <cell r="D162">
            <v>608174</v>
          </cell>
          <cell r="E162">
            <v>1115616</v>
          </cell>
          <cell r="F162">
            <v>1079927</v>
          </cell>
          <cell r="G162">
            <v>664918</v>
          </cell>
          <cell r="H162">
            <v>614634.14634146343</v>
          </cell>
          <cell r="I162">
            <v>1883099.0399999998</v>
          </cell>
          <cell r="J162">
            <v>1883099.0399999998</v>
          </cell>
          <cell r="K162">
            <v>1883099.0399999998</v>
          </cell>
          <cell r="L162">
            <v>1883099.0399999998</v>
          </cell>
          <cell r="M162">
            <v>1883099.0399999998</v>
          </cell>
          <cell r="N162">
            <v>1883099.0399999998</v>
          </cell>
          <cell r="O162">
            <v>1883099.0399999998</v>
          </cell>
          <cell r="P162">
            <v>1883099.0399999998</v>
          </cell>
          <cell r="Q162">
            <v>1883099.0399999998</v>
          </cell>
          <cell r="R162">
            <v>1883099.0399999998</v>
          </cell>
          <cell r="S162" t="str">
            <v>Zone Substation Plant Program</v>
          </cell>
          <cell r="T162" t="str">
            <v>Majid Tavakoli</v>
          </cell>
          <cell r="U162">
            <v>4004</v>
          </cell>
        </row>
        <row r="163">
          <cell r="A163" t="str">
            <v>ESS_4005D</v>
          </cell>
          <cell r="B163" t="str">
            <v>Poletop Refurbishment Distribution - Coastal Salt affected - defined projects</v>
          </cell>
          <cell r="C163" t="str">
            <v>Renewal</v>
          </cell>
          <cell r="D163">
            <v>0</v>
          </cell>
          <cell r="E163">
            <v>2838052</v>
          </cell>
          <cell r="F163">
            <v>0</v>
          </cell>
          <cell r="G163">
            <v>1196142</v>
          </cell>
          <cell r="H163">
            <v>0</v>
          </cell>
          <cell r="I163">
            <v>759600</v>
          </cell>
          <cell r="J163">
            <v>759600</v>
          </cell>
          <cell r="K163">
            <v>759600</v>
          </cell>
          <cell r="L163">
            <v>759600</v>
          </cell>
          <cell r="M163">
            <v>759600</v>
          </cell>
          <cell r="N163">
            <v>506399.99999999994</v>
          </cell>
          <cell r="O163">
            <v>506399.99999999994</v>
          </cell>
          <cell r="P163">
            <v>506399.99999999994</v>
          </cell>
          <cell r="Q163">
            <v>506399.99999999994</v>
          </cell>
          <cell r="R163">
            <v>506399.99999999994</v>
          </cell>
          <cell r="S163" t="str">
            <v>Poletop Equipment Program</v>
          </cell>
          <cell r="T163" t="str">
            <v>Stephen Fisher</v>
          </cell>
          <cell r="U163">
            <v>4005.1</v>
          </cell>
        </row>
        <row r="164">
          <cell r="A164" t="str">
            <v>ESS_4005N</v>
          </cell>
          <cell r="B164" t="str">
            <v>Poletop Refurbishment Distribution - allocations portion</v>
          </cell>
          <cell r="C164" t="str">
            <v>Renewal</v>
          </cell>
          <cell r="D164">
            <v>714277</v>
          </cell>
          <cell r="E164">
            <v>26268697</v>
          </cell>
          <cell r="F164">
            <v>39865591</v>
          </cell>
          <cell r="G164">
            <v>33773858</v>
          </cell>
          <cell r="H164">
            <v>32870000</v>
          </cell>
          <cell r="I164">
            <v>33355038.21624</v>
          </cell>
          <cell r="J164">
            <v>33959180.900831997</v>
          </cell>
          <cell r="K164">
            <v>34523956.049423993</v>
          </cell>
          <cell r="L164">
            <v>35058448.184303999</v>
          </cell>
          <cell r="M164">
            <v>35552058.485135995</v>
          </cell>
          <cell r="N164">
            <v>30383999.999999996</v>
          </cell>
          <cell r="O164">
            <v>25319999.999999996</v>
          </cell>
          <cell r="P164">
            <v>25319999.999999996</v>
          </cell>
          <cell r="Q164">
            <v>25319999.999999996</v>
          </cell>
          <cell r="R164">
            <v>25319999.999999996</v>
          </cell>
          <cell r="S164" t="str">
            <v>Poletop Equipment Program</v>
          </cell>
          <cell r="T164" t="str">
            <v>Steven Fisher</v>
          </cell>
          <cell r="U164">
            <v>4005.2</v>
          </cell>
        </row>
        <row r="165">
          <cell r="A165" t="str">
            <v>ESS_4006</v>
          </cell>
          <cell r="B165" t="str">
            <v xml:space="preserve">Pambula - install 66 kV CB </v>
          </cell>
          <cell r="C165" t="str">
            <v>Capacity</v>
          </cell>
          <cell r="D165">
            <v>245</v>
          </cell>
          <cell r="E165">
            <v>292553</v>
          </cell>
          <cell r="F165">
            <v>17248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 t="str">
            <v>Subtransmission Major Project</v>
          </cell>
          <cell r="T165" t="str">
            <v>Ben Bates</v>
          </cell>
          <cell r="U165">
            <v>4006</v>
          </cell>
        </row>
        <row r="166">
          <cell r="A166" t="str">
            <v>ESS_4007</v>
          </cell>
          <cell r="B166" t="str">
            <v>Taree - TransGrid 132/66/33kV substation relocate 33kV feeders</v>
          </cell>
          <cell r="C166" t="str">
            <v>Renewal</v>
          </cell>
          <cell r="D166">
            <v>7937</v>
          </cell>
          <cell r="E166">
            <v>115950</v>
          </cell>
          <cell r="F166">
            <v>252555</v>
          </cell>
          <cell r="G166">
            <v>252150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 t="str">
            <v>Subtransmission Major Project</v>
          </cell>
          <cell r="T166" t="str">
            <v>Paul Hamill</v>
          </cell>
          <cell r="U166">
            <v>4007</v>
          </cell>
        </row>
        <row r="167">
          <cell r="A167" t="str">
            <v>ESS_4008</v>
          </cell>
          <cell r="B167" t="str">
            <v>Subtransmission minor projects</v>
          </cell>
          <cell r="C167" t="str">
            <v>Capacity</v>
          </cell>
          <cell r="D167">
            <v>344825</v>
          </cell>
          <cell r="E167">
            <v>593721</v>
          </cell>
          <cell r="F167">
            <v>400033</v>
          </cell>
          <cell r="G167">
            <v>1024999.67</v>
          </cell>
          <cell r="H167">
            <v>897560.97560975619</v>
          </cell>
          <cell r="I167">
            <v>500000</v>
          </cell>
          <cell r="J167">
            <v>500000</v>
          </cell>
          <cell r="K167">
            <v>500000</v>
          </cell>
          <cell r="L167">
            <v>500000</v>
          </cell>
          <cell r="M167">
            <v>500000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 t="str">
            <v>Subtransmission minor projects</v>
          </cell>
          <cell r="T167" t="str">
            <v>Paul Hamill</v>
          </cell>
          <cell r="U167">
            <v>4008</v>
          </cell>
        </row>
        <row r="168">
          <cell r="A168" t="str">
            <v>ESS_4009</v>
          </cell>
          <cell r="B168" t="str">
            <v>Subtransmission cables - polymer termination replacement</v>
          </cell>
          <cell r="C168" t="str">
            <v>Renewal</v>
          </cell>
          <cell r="D168">
            <v>0</v>
          </cell>
          <cell r="E168">
            <v>377310.74</v>
          </cell>
          <cell r="F168">
            <v>437393</v>
          </cell>
          <cell r="G168">
            <v>3056271</v>
          </cell>
          <cell r="H168">
            <v>1287804.8780487806</v>
          </cell>
          <cell r="I168">
            <v>820367.99999999988</v>
          </cell>
          <cell r="J168">
            <v>820367.99999999988</v>
          </cell>
          <cell r="K168">
            <v>820367.99999999988</v>
          </cell>
          <cell r="L168">
            <v>820367.99999999988</v>
          </cell>
          <cell r="M168">
            <v>820367.99999999988</v>
          </cell>
          <cell r="N168">
            <v>810239.99999999988</v>
          </cell>
          <cell r="O168">
            <v>810239.99999999988</v>
          </cell>
          <cell r="P168">
            <v>810239.99999999988</v>
          </cell>
          <cell r="Q168">
            <v>810239.99999999988</v>
          </cell>
          <cell r="R168">
            <v>810239.99999999988</v>
          </cell>
          <cell r="S168" t="str">
            <v>Underground Cables Program</v>
          </cell>
          <cell r="T168" t="str">
            <v>Wayne Gatley</v>
          </cell>
          <cell r="U168">
            <v>4009</v>
          </cell>
        </row>
        <row r="169">
          <cell r="A169" t="str">
            <v>ESS_4010</v>
          </cell>
          <cell r="B169" t="str">
            <v>Subtransmission minor route and land</v>
          </cell>
          <cell r="C169" t="str">
            <v>Network Connection</v>
          </cell>
          <cell r="D169">
            <v>845161</v>
          </cell>
          <cell r="E169">
            <v>202775</v>
          </cell>
          <cell r="F169">
            <v>160841</v>
          </cell>
          <cell r="G169">
            <v>33672.49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 t="str">
            <v>Subtransmission Major Project</v>
          </cell>
          <cell r="T169" t="str">
            <v>Paul Hamill</v>
          </cell>
          <cell r="U169">
            <v>4010</v>
          </cell>
        </row>
        <row r="170">
          <cell r="A170" t="str">
            <v>ESS_4011</v>
          </cell>
          <cell r="B170" t="str">
            <v>Orange South ZS - Augmentation</v>
          </cell>
          <cell r="C170" t="str">
            <v>Capacity</v>
          </cell>
          <cell r="D170">
            <v>802730</v>
          </cell>
          <cell r="E170">
            <v>62868</v>
          </cell>
          <cell r="F170">
            <v>8785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 t="str">
            <v>Subtransmission Major Project</v>
          </cell>
          <cell r="T170" t="str">
            <v>Brendan Brewer</v>
          </cell>
          <cell r="U170">
            <v>4011</v>
          </cell>
        </row>
        <row r="171">
          <cell r="A171" t="str">
            <v>ESS_4012</v>
          </cell>
          <cell r="B171" t="str">
            <v>Quira ZS - 2nd tx substation work</v>
          </cell>
          <cell r="C171" t="str">
            <v>Capacity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 t="str">
            <v>Subtransmission Major Project</v>
          </cell>
          <cell r="T171" t="str">
            <v>Ben Bates</v>
          </cell>
          <cell r="U171">
            <v>4012</v>
          </cell>
        </row>
        <row r="172">
          <cell r="A172" t="str">
            <v>ESS_4013</v>
          </cell>
          <cell r="B172" t="str">
            <v>Molong - install 2nd 66/11kV transformer</v>
          </cell>
          <cell r="C172" t="str">
            <v>Capacity</v>
          </cell>
          <cell r="D172">
            <v>22723</v>
          </cell>
          <cell r="E172">
            <v>308498</v>
          </cell>
          <cell r="F172">
            <v>6788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 t="str">
            <v>Subtransmission Major Project</v>
          </cell>
          <cell r="T172" t="str">
            <v>Brendan Brewer</v>
          </cell>
          <cell r="U172">
            <v>4013</v>
          </cell>
        </row>
        <row r="173">
          <cell r="A173" t="str">
            <v>ESS_4015</v>
          </cell>
          <cell r="B173" t="str">
            <v>Wagga Copland St to Kooringal #2 feeder works</v>
          </cell>
          <cell r="C173" t="str">
            <v>Capacity</v>
          </cell>
          <cell r="D173">
            <v>0</v>
          </cell>
          <cell r="E173">
            <v>6684</v>
          </cell>
          <cell r="F173">
            <v>93420</v>
          </cell>
          <cell r="G173">
            <v>300000</v>
          </cell>
          <cell r="H173">
            <v>682926.82926829276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 t="str">
            <v>Subtransmission Major Project</v>
          </cell>
          <cell r="T173" t="str">
            <v>Ben Bates</v>
          </cell>
          <cell r="U173">
            <v>4015</v>
          </cell>
        </row>
        <row r="174">
          <cell r="A174" t="str">
            <v>ESS_4016</v>
          </cell>
          <cell r="B174" t="str">
            <v>Morrow St - construct 66kV busbar</v>
          </cell>
          <cell r="C174" t="str">
            <v>Capacity</v>
          </cell>
          <cell r="D174">
            <v>0</v>
          </cell>
          <cell r="E174">
            <v>0</v>
          </cell>
          <cell r="F174">
            <v>17178</v>
          </cell>
          <cell r="G174">
            <v>500000</v>
          </cell>
          <cell r="H174">
            <v>1718485.8536585367</v>
          </cell>
          <cell r="I174">
            <v>1000000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 t="str">
            <v>Subtransmission Major Project</v>
          </cell>
          <cell r="T174" t="str">
            <v>Paul Hamill</v>
          </cell>
          <cell r="U174">
            <v>4016</v>
          </cell>
        </row>
        <row r="175">
          <cell r="A175" t="str">
            <v>ESS_4017</v>
          </cell>
          <cell r="B175" t="str">
            <v>Googong - construct 132kV o/h line for relocation</v>
          </cell>
          <cell r="C175" t="str">
            <v>Capacity</v>
          </cell>
          <cell r="D175">
            <v>0</v>
          </cell>
          <cell r="E175">
            <v>0</v>
          </cell>
          <cell r="F175">
            <v>121047</v>
          </cell>
          <cell r="G175">
            <v>277429.89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 t="str">
            <v>Subtransmission Major Project</v>
          </cell>
          <cell r="T175" t="str">
            <v>Ben Bates</v>
          </cell>
          <cell r="U175">
            <v>4017</v>
          </cell>
        </row>
        <row r="176">
          <cell r="A176" t="str">
            <v>ESS_4019N</v>
          </cell>
          <cell r="B176" t="str">
            <v>Poletop Refurbishment Distribution - PEC and Laminated  - allocations portion</v>
          </cell>
          <cell r="C176" t="str">
            <v>Renewal</v>
          </cell>
          <cell r="D176">
            <v>0</v>
          </cell>
          <cell r="E176">
            <v>5666749</v>
          </cell>
          <cell r="F176">
            <v>0</v>
          </cell>
          <cell r="G176">
            <v>3671304</v>
          </cell>
          <cell r="H176">
            <v>3512195.1219512196</v>
          </cell>
          <cell r="I176">
            <v>151489.30679999999</v>
          </cell>
          <cell r="J176">
            <v>150202.29119999998</v>
          </cell>
          <cell r="K176">
            <v>147401.13959999999</v>
          </cell>
          <cell r="L176">
            <v>143085.85199999998</v>
          </cell>
          <cell r="M176">
            <v>137256.42839999998</v>
          </cell>
          <cell r="N176">
            <v>121535.99999999999</v>
          </cell>
          <cell r="O176">
            <v>121535.99999999999</v>
          </cell>
          <cell r="P176">
            <v>121535.99999999999</v>
          </cell>
          <cell r="Q176">
            <v>121535.99999999999</v>
          </cell>
          <cell r="R176">
            <v>121535.99999999999</v>
          </cell>
          <cell r="S176" t="str">
            <v>Poletop Equipment Program</v>
          </cell>
          <cell r="T176" t="str">
            <v>Steven Fisher</v>
          </cell>
          <cell r="U176">
            <v>4019</v>
          </cell>
        </row>
        <row r="177">
          <cell r="A177" t="str">
            <v>ESS_4020N</v>
          </cell>
          <cell r="B177" t="str">
            <v>Street Lighting poles and column replacement - all allocations</v>
          </cell>
          <cell r="C177" t="str">
            <v>Renewal</v>
          </cell>
          <cell r="D177">
            <v>0</v>
          </cell>
          <cell r="E177">
            <v>0</v>
          </cell>
          <cell r="F177">
            <v>0</v>
          </cell>
          <cell r="G177">
            <v>1263187</v>
          </cell>
          <cell r="H177">
            <v>975609.7560975611</v>
          </cell>
          <cell r="I177">
            <v>1012799.9999999999</v>
          </cell>
          <cell r="J177">
            <v>1012799.9999999999</v>
          </cell>
          <cell r="K177">
            <v>1012799.9999999999</v>
          </cell>
          <cell r="L177">
            <v>1012799.9999999999</v>
          </cell>
          <cell r="M177">
            <v>1012799.9999999999</v>
          </cell>
          <cell r="N177">
            <v>1012799.9999999999</v>
          </cell>
          <cell r="O177">
            <v>1012799.9999999999</v>
          </cell>
          <cell r="P177">
            <v>1012799.9999999999</v>
          </cell>
          <cell r="Q177">
            <v>1012799.9999999999</v>
          </cell>
          <cell r="R177">
            <v>1012799.9999999999</v>
          </cell>
          <cell r="S177" t="str">
            <v>Alternative Control - Street Lighting</v>
          </cell>
          <cell r="U177">
            <v>4020</v>
          </cell>
        </row>
        <row r="178">
          <cell r="A178" t="str">
            <v>ESS_4021</v>
          </cell>
          <cell r="B178" t="str">
            <v xml:space="preserve">Griffith - Augment Supply to Nericon </v>
          </cell>
          <cell r="C178" t="str">
            <v>Capacity</v>
          </cell>
          <cell r="D178">
            <v>0</v>
          </cell>
          <cell r="E178">
            <v>0</v>
          </cell>
          <cell r="F178">
            <v>0</v>
          </cell>
          <cell r="G178">
            <v>200000</v>
          </cell>
          <cell r="H178">
            <v>390243.90243902442</v>
          </cell>
          <cell r="I178">
            <v>800000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 t="str">
            <v>Subtransmission Major Project</v>
          </cell>
          <cell r="T178" t="str">
            <v>Ben Bates</v>
          </cell>
          <cell r="U178">
            <v>4021</v>
          </cell>
        </row>
        <row r="179">
          <cell r="A179" t="str">
            <v>ESS_4022</v>
          </cell>
          <cell r="B179" t="str">
            <v>Casino - Augment Supply to Urbenville</v>
          </cell>
          <cell r="C179" t="str">
            <v>Capacity</v>
          </cell>
          <cell r="D179">
            <v>0</v>
          </cell>
          <cell r="E179">
            <v>0</v>
          </cell>
          <cell r="F179">
            <v>0</v>
          </cell>
          <cell r="G179">
            <v>200000</v>
          </cell>
          <cell r="H179">
            <v>1365853.6585365855</v>
          </cell>
          <cell r="I179">
            <v>1500000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 t="str">
            <v>Subtransmission Major Project</v>
          </cell>
          <cell r="T179" t="str">
            <v>Paul Hamill</v>
          </cell>
          <cell r="U179">
            <v>4022</v>
          </cell>
        </row>
        <row r="180">
          <cell r="A180" t="str">
            <v>ESS_4023N</v>
          </cell>
          <cell r="B180" t="str">
            <v>Council LED program: luminaire fusing</v>
          </cell>
          <cell r="C180" t="str">
            <v>Compliance</v>
          </cell>
          <cell r="D180">
            <v>4022</v>
          </cell>
          <cell r="E180">
            <v>0</v>
          </cell>
          <cell r="F180">
            <v>0</v>
          </cell>
          <cell r="G180">
            <v>50000</v>
          </cell>
          <cell r="H180">
            <v>292682.92682926834</v>
          </cell>
          <cell r="I180">
            <v>50639.999999999993</v>
          </cell>
          <cell r="J180">
            <v>50639.999999999993</v>
          </cell>
          <cell r="K180">
            <v>50639.999999999993</v>
          </cell>
          <cell r="L180">
            <v>50639.999999999993</v>
          </cell>
          <cell r="M180">
            <v>50639.999999999993</v>
          </cell>
          <cell r="N180">
            <v>50639.999999999993</v>
          </cell>
          <cell r="O180">
            <v>50639.999999999993</v>
          </cell>
          <cell r="P180">
            <v>50639.999999999993</v>
          </cell>
          <cell r="Q180">
            <v>50639.999999999993</v>
          </cell>
          <cell r="R180">
            <v>50639.999999999993</v>
          </cell>
          <cell r="S180" t="str">
            <v>Alternative Control - Street Lighting</v>
          </cell>
          <cell r="T180" t="str">
            <v>Sam Peake</v>
          </cell>
          <cell r="U180">
            <v>4023</v>
          </cell>
        </row>
        <row r="181">
          <cell r="A181" t="str">
            <v>ESS_4100</v>
          </cell>
          <cell r="B181" t="str">
            <v>PQ Mitigation Equipment Installation</v>
          </cell>
          <cell r="C181" t="str">
            <v>Capacity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2025599.9999999998</v>
          </cell>
          <cell r="J181">
            <v>2025599.9999999998</v>
          </cell>
          <cell r="K181">
            <v>2025599.9999999998</v>
          </cell>
          <cell r="L181">
            <v>2025599.9999999998</v>
          </cell>
          <cell r="M181">
            <v>2025599.9999999998</v>
          </cell>
          <cell r="N181">
            <v>2025599.9999999998</v>
          </cell>
          <cell r="O181">
            <v>2025599.9999999998</v>
          </cell>
          <cell r="P181">
            <v>2025599.9999999998</v>
          </cell>
          <cell r="Q181">
            <v>2025599.9999999998</v>
          </cell>
          <cell r="R181">
            <v>2025599.9999999998</v>
          </cell>
          <cell r="S181" t="str">
            <v>Power Quality Program</v>
          </cell>
          <cell r="T181" t="str">
            <v>Chandana Herath</v>
          </cell>
          <cell r="U181">
            <v>4100</v>
          </cell>
        </row>
        <row r="182">
          <cell r="A182" t="str">
            <v>ESS_5000</v>
          </cell>
          <cell r="B182" t="str">
            <v>Subtransmission Planning Network - long term expenditure</v>
          </cell>
          <cell r="C182" t="str">
            <v>Capacity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2500000</v>
          </cell>
          <cell r="K182">
            <v>2500000</v>
          </cell>
          <cell r="L182">
            <v>2500000</v>
          </cell>
          <cell r="M182">
            <v>2500000</v>
          </cell>
          <cell r="N182">
            <v>10000000</v>
          </cell>
          <cell r="O182">
            <v>10000000</v>
          </cell>
          <cell r="P182">
            <v>10000000</v>
          </cell>
          <cell r="Q182">
            <v>10000000</v>
          </cell>
          <cell r="R182">
            <v>10000000</v>
          </cell>
          <cell r="S182" t="str">
            <v>Subtransmission Major Project</v>
          </cell>
          <cell r="T182" t="str">
            <v>Paul Hamill/Ken Puchert</v>
          </cell>
          <cell r="U182">
            <v>5000</v>
          </cell>
        </row>
        <row r="183">
          <cell r="A183" t="str">
            <v>ESS_5001</v>
          </cell>
          <cell r="B183" t="str">
            <v>Sovereign Hills - establish 33/11kV zone substation</v>
          </cell>
          <cell r="C183" t="str">
            <v>Customer connections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1000000</v>
          </cell>
          <cell r="L183">
            <v>2700000</v>
          </cell>
          <cell r="M183">
            <v>2000000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 t="str">
            <v>Subtransmission Major Project</v>
          </cell>
          <cell r="T183" t="str">
            <v>Paul Hamill</v>
          </cell>
          <cell r="U183">
            <v>5001</v>
          </cell>
        </row>
        <row r="184">
          <cell r="A184" t="str">
            <v>ESS_5002</v>
          </cell>
          <cell r="B184" t="str">
            <v>Kootingal - loop in/out 66kV</v>
          </cell>
          <cell r="C184" t="str">
            <v>Reliability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1000000</v>
          </cell>
          <cell r="J184">
            <v>1000000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 t="str">
            <v>Subtransmission Major Project</v>
          </cell>
          <cell r="T184" t="str">
            <v>Paul Hamill</v>
          </cell>
          <cell r="U184">
            <v>5002</v>
          </cell>
        </row>
        <row r="185">
          <cell r="A185" t="str">
            <v>ESS_5003</v>
          </cell>
          <cell r="B185" t="str">
            <v>Bonny Hills - establish 33/11kV substation</v>
          </cell>
          <cell r="C185" t="str">
            <v>Customer connections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2500000</v>
          </cell>
          <cell r="L185">
            <v>2500000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 t="str">
            <v>Subtransmission Major Project</v>
          </cell>
          <cell r="T185" t="str">
            <v>Paul Hamill</v>
          </cell>
          <cell r="U185">
            <v>5003</v>
          </cell>
        </row>
        <row r="186">
          <cell r="A186" t="str">
            <v>ESS_5005</v>
          </cell>
          <cell r="B186" t="str">
            <v>Augmentation of the Orange to Blayney 818 line</v>
          </cell>
          <cell r="C186" t="str">
            <v>Customer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400000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 t="str">
            <v>Subtransmission Major Project</v>
          </cell>
          <cell r="T186" t="str">
            <v>Brendan Brewer</v>
          </cell>
          <cell r="U186">
            <v>5005</v>
          </cell>
        </row>
        <row r="187">
          <cell r="A187" t="str">
            <v>ESS_5006</v>
          </cell>
          <cell r="B187" t="str">
            <v>Power factor improvement Oberon 132/11kV ZS</v>
          </cell>
          <cell r="C187" t="str">
            <v>Capacity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500000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 t="str">
            <v>Subtransmission Major Project</v>
          </cell>
          <cell r="T187" t="str">
            <v>Brendan Brewer</v>
          </cell>
          <cell r="U187">
            <v>5006</v>
          </cell>
        </row>
        <row r="188">
          <cell r="A188" t="str">
            <v>ESS_5009</v>
          </cell>
          <cell r="B188" t="str">
            <v>Power factor improvement at Dareton 66/22kV ZS</v>
          </cell>
          <cell r="C188" t="str">
            <v>Capacity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500000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 t="str">
            <v>Subtransmission Major Project</v>
          </cell>
          <cell r="T188" t="str">
            <v>Richard Kraege</v>
          </cell>
          <cell r="U188">
            <v>5009</v>
          </cell>
        </row>
        <row r="189">
          <cell r="A189" t="str">
            <v>ESS_5011</v>
          </cell>
          <cell r="B189" t="str">
            <v xml:space="preserve">Tweed 66kV ring reconductor </v>
          </cell>
          <cell r="C189" t="str">
            <v>Capacity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1700000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 t="str">
            <v>Subtransmission Major Project</v>
          </cell>
          <cell r="T189" t="str">
            <v>Paul hamill</v>
          </cell>
          <cell r="U189">
            <v>5011</v>
          </cell>
        </row>
        <row r="190">
          <cell r="A190" t="str">
            <v>ESS_5012</v>
          </cell>
          <cell r="B190" t="str">
            <v>Thrumster - Rocks Ferry 33kV reconductor</v>
          </cell>
          <cell r="C190" t="str">
            <v>Capacity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900000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 t="str">
            <v>Subtransmission Major Project</v>
          </cell>
          <cell r="T190" t="str">
            <v>Paul Hamill</v>
          </cell>
          <cell r="U190">
            <v>5012</v>
          </cell>
        </row>
        <row r="191">
          <cell r="A191" t="str">
            <v>ESS_5013</v>
          </cell>
          <cell r="B191" t="str">
            <v>Add Sectionaliser to Marulan Nth feeder tee</v>
          </cell>
          <cell r="C191" t="str">
            <v>Reliability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500000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 t="str">
            <v>Subtransmission Major Project</v>
          </cell>
          <cell r="T191" t="str">
            <v>Richard Kraege</v>
          </cell>
          <cell r="U191">
            <v>5013</v>
          </cell>
        </row>
        <row r="192">
          <cell r="A192" t="str">
            <v>ESS_5014</v>
          </cell>
          <cell r="B192" t="str">
            <v xml:space="preserve">Crookwell - replace tx with higher tap buck range </v>
          </cell>
          <cell r="C192" t="str">
            <v>Capacity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500000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 t="str">
            <v>Subtransmission Major Project</v>
          </cell>
          <cell r="T192" t="str">
            <v>Richard Kraege</v>
          </cell>
          <cell r="U192">
            <v>5014</v>
          </cell>
        </row>
        <row r="193">
          <cell r="A193" t="str">
            <v>ESS_5015</v>
          </cell>
          <cell r="B193" t="str">
            <v>Murrumbateman ZS - upgrade 22 line (formerly 66) to allow enhanced partial backup to Yass in lea of upgrading tx</v>
          </cell>
          <cell r="C193" t="str">
            <v>Capacity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700000</v>
          </cell>
          <cell r="J193">
            <v>1000000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 t="str">
            <v>Subtransmission Major Project</v>
          </cell>
          <cell r="T193" t="str">
            <v>Richard Kraege</v>
          </cell>
          <cell r="U193">
            <v>5015</v>
          </cell>
        </row>
        <row r="194">
          <cell r="A194" t="str">
            <v>ESS_5016</v>
          </cell>
          <cell r="B194" t="str">
            <v>Ardlethon ZS - replace relay at Temora ZS to allow sectionaliser to operate</v>
          </cell>
          <cell r="C194" t="str">
            <v>Reliability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100000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 t="str">
            <v>Subtransmission Major Project</v>
          </cell>
          <cell r="T194" t="str">
            <v>Richard Kraege</v>
          </cell>
          <cell r="U194">
            <v>5016</v>
          </cell>
        </row>
        <row r="195">
          <cell r="A195" t="str">
            <v>ESS_5017</v>
          </cell>
          <cell r="B195" t="str">
            <v xml:space="preserve"> Tuross ZS - add recloser to 7711</v>
          </cell>
          <cell r="C195" t="str">
            <v>Reliability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100000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 t="str">
            <v>Subtransmission Major Project</v>
          </cell>
          <cell r="T195" t="str">
            <v>Ben Bates</v>
          </cell>
          <cell r="U195">
            <v>5017</v>
          </cell>
        </row>
        <row r="196">
          <cell r="A196" t="str">
            <v>ESS_5018</v>
          </cell>
          <cell r="B196" t="str">
            <v>Snowy Adit ZS - add 132 isolator between 97K/1 and 97K/2</v>
          </cell>
          <cell r="C196" t="str">
            <v>Reliability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300000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 t="str">
            <v>Subtransmission Major Project</v>
          </cell>
          <cell r="T196" t="str">
            <v>Ben Bates</v>
          </cell>
          <cell r="U196">
            <v>5018</v>
          </cell>
        </row>
        <row r="197">
          <cell r="A197" t="str">
            <v>ESS_5019</v>
          </cell>
          <cell r="B197" t="str">
            <v>Googong Town ZS - add 2nd Tx</v>
          </cell>
          <cell r="C197" t="str">
            <v>Capacity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1500000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 t="str">
            <v>Subtransmission Major Project</v>
          </cell>
          <cell r="T197" t="str">
            <v>Ben Bates</v>
          </cell>
          <cell r="U197">
            <v>5019</v>
          </cell>
        </row>
        <row r="198">
          <cell r="A198" t="str">
            <v>ESS_5021</v>
          </cell>
          <cell r="B198" t="str">
            <v>Yass Town ZS - install isolator on 66 bus</v>
          </cell>
          <cell r="C198" t="str">
            <v>Reliability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300000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 t="str">
            <v>Subtransmission Major Project</v>
          </cell>
          <cell r="T198" t="str">
            <v>Ben Bates</v>
          </cell>
          <cell r="U198">
            <v>5021</v>
          </cell>
        </row>
        <row r="199">
          <cell r="A199" t="str">
            <v>ESS_5022</v>
          </cell>
          <cell r="B199" t="str">
            <v>Goondiwindi - install 2nd 132/66kV tx</v>
          </cell>
          <cell r="C199" t="str">
            <v>Capacity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1450000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 t="str">
            <v>Subtransmission Major Project</v>
          </cell>
          <cell r="T199" t="str">
            <v>Paul HAMILL</v>
          </cell>
          <cell r="U199">
            <v>5022</v>
          </cell>
        </row>
        <row r="200">
          <cell r="A200" t="str">
            <v>ESS_0000</v>
          </cell>
          <cell r="B200" t="str">
            <v xml:space="preserve">CAPEX not allocated to a PIP </v>
          </cell>
          <cell r="C200" t="str">
            <v>Repex</v>
          </cell>
          <cell r="D200">
            <v>13055896</v>
          </cell>
          <cell r="E200">
            <v>0</v>
          </cell>
          <cell r="F200">
            <v>784033</v>
          </cell>
          <cell r="G200">
            <v>784033</v>
          </cell>
          <cell r="H200">
            <v>784033</v>
          </cell>
          <cell r="I200">
            <v>784033</v>
          </cell>
          <cell r="J200">
            <v>784033</v>
          </cell>
          <cell r="K200">
            <v>784033</v>
          </cell>
          <cell r="L200">
            <v>784033</v>
          </cell>
          <cell r="M200">
            <v>784033</v>
          </cell>
          <cell r="N200">
            <v>784033</v>
          </cell>
          <cell r="O200">
            <v>784033</v>
          </cell>
          <cell r="P200">
            <v>784033</v>
          </cell>
          <cell r="Q200">
            <v>784033</v>
          </cell>
          <cell r="R200">
            <v>784033</v>
          </cell>
          <cell r="S200">
            <v>784033</v>
          </cell>
          <cell r="T200" t="str">
            <v>N/A</v>
          </cell>
          <cell r="U200">
            <v>784033</v>
          </cell>
        </row>
        <row r="201">
          <cell r="N201">
            <v>784033</v>
          </cell>
          <cell r="O201">
            <v>784033</v>
          </cell>
          <cell r="P201">
            <v>784033</v>
          </cell>
          <cell r="Q201">
            <v>784033</v>
          </cell>
          <cell r="R201">
            <v>784033</v>
          </cell>
          <cell r="S201">
            <v>784033</v>
          </cell>
          <cell r="T201">
            <v>784033</v>
          </cell>
          <cell r="U201">
            <v>784033</v>
          </cell>
        </row>
        <row r="202">
          <cell r="N202">
            <v>784033</v>
          </cell>
          <cell r="O202">
            <v>784033</v>
          </cell>
          <cell r="P202">
            <v>784033</v>
          </cell>
          <cell r="Q202">
            <v>784033</v>
          </cell>
          <cell r="R202">
            <v>784033</v>
          </cell>
          <cell r="S202">
            <v>784033</v>
          </cell>
          <cell r="T202">
            <v>784033</v>
          </cell>
          <cell r="U202">
            <v>784033</v>
          </cell>
        </row>
        <row r="203">
          <cell r="N203">
            <v>784033</v>
          </cell>
          <cell r="O203">
            <v>784033</v>
          </cell>
          <cell r="P203">
            <v>784033</v>
          </cell>
          <cell r="Q203">
            <v>784033</v>
          </cell>
          <cell r="R203">
            <v>784033</v>
          </cell>
          <cell r="S203">
            <v>784033</v>
          </cell>
          <cell r="T203">
            <v>784033</v>
          </cell>
          <cell r="U203">
            <v>784033</v>
          </cell>
        </row>
        <row r="204">
          <cell r="N204">
            <v>784033</v>
          </cell>
          <cell r="O204">
            <v>784033</v>
          </cell>
          <cell r="P204">
            <v>784033</v>
          </cell>
          <cell r="Q204">
            <v>784033</v>
          </cell>
          <cell r="R204">
            <v>784033</v>
          </cell>
          <cell r="S204">
            <v>784033</v>
          </cell>
          <cell r="T204">
            <v>784033</v>
          </cell>
          <cell r="U204">
            <v>784033</v>
          </cell>
        </row>
        <row r="205">
          <cell r="N205">
            <v>188225</v>
          </cell>
          <cell r="O205">
            <v>188225</v>
          </cell>
          <cell r="P205">
            <v>188225</v>
          </cell>
          <cell r="Q205">
            <v>188225</v>
          </cell>
          <cell r="R205">
            <v>188225</v>
          </cell>
          <cell r="S205">
            <v>188225</v>
          </cell>
          <cell r="T205">
            <v>188225</v>
          </cell>
          <cell r="U205">
            <v>6000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A8">
            <v>6000</v>
          </cell>
          <cell r="B8" t="str">
            <v>ESS_1005</v>
          </cell>
          <cell r="C8">
            <v>6000</v>
          </cell>
          <cell r="D8">
            <v>6000</v>
          </cell>
          <cell r="E8">
            <v>6000</v>
          </cell>
          <cell r="F8">
            <v>0.2</v>
          </cell>
          <cell r="G8">
            <v>0.19999992847442627</v>
          </cell>
          <cell r="H8">
            <v>0.19999992847442627</v>
          </cell>
          <cell r="I8">
            <v>0.19999992847442627</v>
          </cell>
          <cell r="J8">
            <v>0.19999992847442627</v>
          </cell>
          <cell r="K8">
            <v>0.19999992847442627</v>
          </cell>
          <cell r="L8">
            <v>0.19999992847442627</v>
          </cell>
          <cell r="M8">
            <v>0.19999992847442627</v>
          </cell>
        </row>
        <row r="9">
          <cell r="A9">
            <v>0.19999992847442627</v>
          </cell>
          <cell r="B9" t="str">
            <v xml:space="preserve">Land </v>
          </cell>
          <cell r="C9" t="e">
            <v>#REF!</v>
          </cell>
          <cell r="D9" t="e">
            <v>#REF!</v>
          </cell>
          <cell r="E9" t="e">
            <v>#REF!</v>
          </cell>
          <cell r="F9" t="e">
            <v>#REF!</v>
          </cell>
          <cell r="G9" t="e">
            <v>#REF!</v>
          </cell>
          <cell r="H9" t="e">
            <v>#REF!</v>
          </cell>
          <cell r="I9" t="e">
            <v>#REF!</v>
          </cell>
          <cell r="J9" t="e">
            <v>#REF!</v>
          </cell>
          <cell r="K9" t="e">
            <v>#REF!</v>
          </cell>
          <cell r="L9" t="e">
            <v>#REF!</v>
          </cell>
          <cell r="M9" t="e">
            <v>#REF!</v>
          </cell>
        </row>
        <row r="10">
          <cell r="A10">
            <v>6001</v>
          </cell>
          <cell r="B10" t="str">
            <v>ESS_1005</v>
          </cell>
          <cell r="C10">
            <v>6001</v>
          </cell>
          <cell r="D10">
            <v>6001</v>
          </cell>
          <cell r="E10">
            <v>1</v>
          </cell>
          <cell r="F10">
            <v>0.4</v>
          </cell>
          <cell r="G10">
            <v>0.39999985694885254</v>
          </cell>
          <cell r="H10">
            <v>0.39999985694885254</v>
          </cell>
          <cell r="I10">
            <v>0.39999985694885254</v>
          </cell>
          <cell r="J10">
            <v>0.39999985694885254</v>
          </cell>
          <cell r="K10">
            <v>0.39999985694885254</v>
          </cell>
          <cell r="L10">
            <v>0.39999985694885254</v>
          </cell>
          <cell r="M10">
            <v>0.39999985694885254</v>
          </cell>
        </row>
        <row r="11">
          <cell r="A11">
            <v>0.39999985694885254</v>
          </cell>
          <cell r="B11" t="str">
            <v>Easement</v>
          </cell>
          <cell r="C11" t="e">
            <v>#REF!</v>
          </cell>
          <cell r="D11" t="e">
            <v>#REF!</v>
          </cell>
          <cell r="E11" t="e">
            <v>#REF!</v>
          </cell>
          <cell r="F11" t="e">
            <v>#REF!</v>
          </cell>
          <cell r="G11" t="e">
            <v>#REF!</v>
          </cell>
          <cell r="H11" t="e">
            <v>#REF!</v>
          </cell>
          <cell r="I11" t="e">
            <v>#REF!</v>
          </cell>
          <cell r="J11" t="e">
            <v>#REF!</v>
          </cell>
          <cell r="K11" t="e">
            <v>#REF!</v>
          </cell>
          <cell r="L11" t="e">
            <v>#REF!</v>
          </cell>
          <cell r="M11" t="e">
            <v>#REF!</v>
          </cell>
        </row>
        <row r="12">
          <cell r="A12">
            <v>6002</v>
          </cell>
          <cell r="B12" t="str">
            <v>ESS_1005</v>
          </cell>
          <cell r="C12">
            <v>6002</v>
          </cell>
          <cell r="D12">
            <v>6002</v>
          </cell>
          <cell r="E12">
            <v>6002</v>
          </cell>
          <cell r="F12">
            <v>0.2</v>
          </cell>
          <cell r="G12">
            <v>0.5</v>
          </cell>
          <cell r="H12">
            <v>0.8</v>
          </cell>
          <cell r="I12">
            <v>0.4</v>
          </cell>
          <cell r="J12">
            <v>0.39999985694885254</v>
          </cell>
          <cell r="K12">
            <v>0.39999985694885254</v>
          </cell>
          <cell r="L12">
            <v>0.39999985694885254</v>
          </cell>
          <cell r="M12">
            <v>0.39999985694885254</v>
          </cell>
        </row>
        <row r="13">
          <cell r="A13">
            <v>0.39999985694885254</v>
          </cell>
          <cell r="B13" t="str">
            <v>Transformers</v>
          </cell>
          <cell r="C13" t="e">
            <v>#REF!</v>
          </cell>
          <cell r="D13" t="e">
            <v>#REF!</v>
          </cell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  <cell r="J13" t="e">
            <v>#REF!</v>
          </cell>
          <cell r="K13" t="e">
            <v>#REF!</v>
          </cell>
          <cell r="L13" t="e">
            <v>#REF!</v>
          </cell>
          <cell r="M13" t="e">
            <v>#REF!</v>
          </cell>
        </row>
        <row r="14">
          <cell r="A14">
            <v>6003</v>
          </cell>
          <cell r="B14" t="str">
            <v>ESS_1005</v>
          </cell>
          <cell r="C14">
            <v>6003</v>
          </cell>
          <cell r="D14">
            <v>6003</v>
          </cell>
          <cell r="E14">
            <v>6003</v>
          </cell>
          <cell r="F14">
            <v>0.2</v>
          </cell>
          <cell r="G14">
            <v>0.5</v>
          </cell>
          <cell r="H14">
            <v>0.1</v>
          </cell>
          <cell r="I14">
            <v>0.4</v>
          </cell>
          <cell r="J14">
            <v>0.39999985694885254</v>
          </cell>
          <cell r="K14">
            <v>0.39999985694885254</v>
          </cell>
          <cell r="L14">
            <v>0.39999985694885254</v>
          </cell>
          <cell r="M14">
            <v>0.39999985694885254</v>
          </cell>
        </row>
        <row r="15">
          <cell r="A15">
            <v>0.39999985694885254</v>
          </cell>
          <cell r="B15" t="str">
            <v>Transformers</v>
          </cell>
          <cell r="C15" t="e">
            <v>#REF!</v>
          </cell>
          <cell r="D15" t="e">
            <v>#REF!</v>
          </cell>
          <cell r="E15" t="e">
            <v>#REF!</v>
          </cell>
          <cell r="F15" t="e">
            <v>#REF!</v>
          </cell>
          <cell r="G15" t="e">
            <v>#REF!</v>
          </cell>
          <cell r="H15" t="e">
            <v>#REF!</v>
          </cell>
          <cell r="I15" t="e">
            <v>#REF!</v>
          </cell>
          <cell r="J15" t="e">
            <v>#REF!</v>
          </cell>
          <cell r="K15" t="e">
            <v>#REF!</v>
          </cell>
          <cell r="L15" t="e">
            <v>#REF!</v>
          </cell>
          <cell r="M15" t="e">
            <v>#REF!</v>
          </cell>
        </row>
        <row r="16">
          <cell r="A16">
            <v>6004</v>
          </cell>
          <cell r="B16" t="str">
            <v>ESS_1005</v>
          </cell>
          <cell r="C16">
            <v>6004</v>
          </cell>
          <cell r="D16">
            <v>6004</v>
          </cell>
          <cell r="E16">
            <v>6004</v>
          </cell>
          <cell r="F16">
            <v>6004</v>
          </cell>
          <cell r="G16">
            <v>6004</v>
          </cell>
          <cell r="H16">
            <v>0.1</v>
          </cell>
          <cell r="I16">
            <v>0.2</v>
          </cell>
          <cell r="J16">
            <v>0.19999992847442627</v>
          </cell>
          <cell r="K16">
            <v>0.19999992847442627</v>
          </cell>
          <cell r="L16">
            <v>0.19999992847442627</v>
          </cell>
          <cell r="M16">
            <v>0.19999992847442627</v>
          </cell>
        </row>
        <row r="17">
          <cell r="A17">
            <v>0.19999992847442627</v>
          </cell>
          <cell r="B17" t="str">
            <v>Sub-transmission lines and cables</v>
          </cell>
          <cell r="C17" t="e">
            <v>#REF!</v>
          </cell>
          <cell r="D17" t="e">
            <v>#REF!</v>
          </cell>
          <cell r="E17" t="e">
            <v>#REF!</v>
          </cell>
          <cell r="F17" t="e">
            <v>#REF!</v>
          </cell>
          <cell r="G17" t="e">
            <v>#REF!</v>
          </cell>
          <cell r="H17" t="e">
            <v>#REF!</v>
          </cell>
          <cell r="I17" t="e">
            <v>#REF!</v>
          </cell>
          <cell r="J17" t="e">
            <v>#REF!</v>
          </cell>
          <cell r="K17" t="e">
            <v>#REF!</v>
          </cell>
          <cell r="L17" t="e">
            <v>#REF!</v>
          </cell>
          <cell r="M17" t="e">
            <v>#REF!</v>
          </cell>
        </row>
        <row r="18">
          <cell r="A18">
            <v>0.19999992847442627</v>
          </cell>
          <cell r="B18">
            <v>0.19999992847442627</v>
          </cell>
          <cell r="C18">
            <v>0</v>
          </cell>
          <cell r="D18">
            <v>0</v>
          </cell>
          <cell r="E18">
            <v>1</v>
          </cell>
          <cell r="F18">
            <v>1</v>
          </cell>
          <cell r="G18">
            <v>1</v>
          </cell>
          <cell r="H18">
            <v>1</v>
          </cell>
          <cell r="I18">
            <v>1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A20">
            <v>0</v>
          </cell>
          <cell r="B20">
            <v>0</v>
          </cell>
          <cell r="C20" t="str">
            <v>Green = input cell for Sub/tran Planning in % of project expenditure per year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A21">
            <v>0</v>
          </cell>
          <cell r="B21" t="str">
            <v>Title</v>
          </cell>
          <cell r="C21" t="e">
            <v>#REF!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A22">
            <v>0</v>
          </cell>
          <cell r="B22" t="str">
            <v>ESS_1010</v>
          </cell>
          <cell r="C22" t="str">
            <v>2014/15</v>
          </cell>
          <cell r="D22" t="str">
            <v>2015/16</v>
          </cell>
          <cell r="E22" t="str">
            <v>2016/17</v>
          </cell>
          <cell r="F22" t="str">
            <v>2017/18</v>
          </cell>
          <cell r="G22" t="str">
            <v>2018/19</v>
          </cell>
          <cell r="H22" t="str">
            <v>2019/20</v>
          </cell>
          <cell r="I22" t="str">
            <v>2019/21</v>
          </cell>
          <cell r="J22" t="str">
            <v>2021/22</v>
          </cell>
          <cell r="K22" t="str">
            <v>2022/23</v>
          </cell>
          <cell r="L22" t="str">
            <v>2023/24</v>
          </cell>
          <cell r="M22" t="str">
            <v>2024/25</v>
          </cell>
        </row>
        <row r="23">
          <cell r="A23">
            <v>0</v>
          </cell>
          <cell r="B23" t="str">
            <v>PiP Totals</v>
          </cell>
          <cell r="C23" t="e">
            <v>#REF!</v>
          </cell>
          <cell r="D23" t="e">
            <v>#REF!</v>
          </cell>
          <cell r="E23" t="e">
            <v>#REF!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</row>
        <row r="24">
          <cell r="A24">
            <v>6005</v>
          </cell>
          <cell r="B24" t="str">
            <v>ESS_1010</v>
          </cell>
          <cell r="C24">
            <v>0.7</v>
          </cell>
          <cell r="D24">
            <v>0.7</v>
          </cell>
          <cell r="E24">
            <v>0.69999980926513672</v>
          </cell>
          <cell r="F24">
            <v>0.69999980926513672</v>
          </cell>
          <cell r="G24">
            <v>0.69999980926513672</v>
          </cell>
          <cell r="H24">
            <v>0.69999980926513672</v>
          </cell>
          <cell r="I24">
            <v>0.69999980926513672</v>
          </cell>
          <cell r="J24">
            <v>0.69999980926513672</v>
          </cell>
          <cell r="K24">
            <v>0.69999980926513672</v>
          </cell>
          <cell r="L24">
            <v>0.69999980926513672</v>
          </cell>
          <cell r="M24">
            <v>0.69999980926513672</v>
          </cell>
        </row>
        <row r="25">
          <cell r="A25">
            <v>0.69999980926513672</v>
          </cell>
          <cell r="B25" t="str">
            <v xml:space="preserve">Land </v>
          </cell>
          <cell r="C25" t="e">
            <v>#REF!</v>
          </cell>
          <cell r="D25" t="e">
            <v>#REF!</v>
          </cell>
          <cell r="E25" t="e">
            <v>#REF!</v>
          </cell>
          <cell r="F25" t="e">
            <v>#REF!</v>
          </cell>
          <cell r="G25" t="e">
            <v>#REF!</v>
          </cell>
          <cell r="H25" t="e">
            <v>#REF!</v>
          </cell>
          <cell r="I25" t="e">
            <v>#REF!</v>
          </cell>
          <cell r="J25" t="e">
            <v>#REF!</v>
          </cell>
          <cell r="K25" t="e">
            <v>#REF!</v>
          </cell>
          <cell r="L25" t="e">
            <v>#REF!</v>
          </cell>
          <cell r="M25" t="e">
            <v>#REF!</v>
          </cell>
        </row>
        <row r="26">
          <cell r="A26">
            <v>6006</v>
          </cell>
          <cell r="B26" t="str">
            <v>ESS_1010</v>
          </cell>
          <cell r="C26">
            <v>0.3</v>
          </cell>
          <cell r="D26">
            <v>0.3</v>
          </cell>
          <cell r="E26">
            <v>0.29999995231628418</v>
          </cell>
          <cell r="F26">
            <v>0.29999995231628418</v>
          </cell>
          <cell r="G26">
            <v>0.29999995231628418</v>
          </cell>
          <cell r="H26">
            <v>0.29999995231628418</v>
          </cell>
          <cell r="I26">
            <v>0.29999995231628418</v>
          </cell>
          <cell r="J26">
            <v>0.29999995231628418</v>
          </cell>
          <cell r="K26">
            <v>0.29999995231628418</v>
          </cell>
          <cell r="L26">
            <v>0.29999995231628418</v>
          </cell>
          <cell r="M26">
            <v>0.29999995231628418</v>
          </cell>
        </row>
        <row r="27">
          <cell r="A27">
            <v>0.29999995231628418</v>
          </cell>
          <cell r="B27" t="str">
            <v>EasementS</v>
          </cell>
          <cell r="C27" t="e">
            <v>#REF!</v>
          </cell>
          <cell r="D27" t="e">
            <v>#REF!</v>
          </cell>
          <cell r="E27" t="e">
            <v>#REF!</v>
          </cell>
          <cell r="F27" t="e">
            <v>#REF!</v>
          </cell>
          <cell r="G27" t="e">
            <v>#REF!</v>
          </cell>
          <cell r="H27" t="e">
            <v>#REF!</v>
          </cell>
          <cell r="I27" t="e">
            <v>#REF!</v>
          </cell>
          <cell r="J27" t="e">
            <v>#REF!</v>
          </cell>
          <cell r="K27" t="e">
            <v>#REF!</v>
          </cell>
          <cell r="L27" t="e">
            <v>#REF!</v>
          </cell>
          <cell r="M27" t="e">
            <v>#REF!</v>
          </cell>
        </row>
        <row r="28">
          <cell r="A28">
            <v>6007</v>
          </cell>
          <cell r="B28" t="str">
            <v>ESS_1010</v>
          </cell>
          <cell r="C28">
            <v>6007</v>
          </cell>
          <cell r="D28">
            <v>6007</v>
          </cell>
          <cell r="E28">
            <v>6007</v>
          </cell>
          <cell r="F28">
            <v>6007</v>
          </cell>
          <cell r="G28">
            <v>6007</v>
          </cell>
          <cell r="H28">
            <v>6007</v>
          </cell>
          <cell r="I28">
            <v>0.6</v>
          </cell>
          <cell r="J28">
            <v>0.59999990463256836</v>
          </cell>
          <cell r="K28">
            <v>0.59999990463256836</v>
          </cell>
          <cell r="L28">
            <v>0.59999990463256836</v>
          </cell>
          <cell r="M28">
            <v>0.59999990463256836</v>
          </cell>
        </row>
        <row r="29">
          <cell r="A29">
            <v>0.59999990463256836</v>
          </cell>
          <cell r="B29" t="str">
            <v>Transformers</v>
          </cell>
          <cell r="C29" t="e">
            <v>#REF!</v>
          </cell>
          <cell r="D29" t="e">
            <v>#REF!</v>
          </cell>
          <cell r="E29" t="e">
            <v>#REF!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 t="e">
            <v>#REF!</v>
          </cell>
        </row>
        <row r="30">
          <cell r="A30">
            <v>6008</v>
          </cell>
          <cell r="B30" t="str">
            <v>ESS_1010</v>
          </cell>
          <cell r="C30">
            <v>6008</v>
          </cell>
          <cell r="D30">
            <v>6008</v>
          </cell>
          <cell r="E30">
            <v>6008</v>
          </cell>
          <cell r="F30">
            <v>6008</v>
          </cell>
          <cell r="G30">
            <v>6008</v>
          </cell>
          <cell r="H30">
            <v>6008</v>
          </cell>
          <cell r="I30">
            <v>0.2</v>
          </cell>
          <cell r="J30">
            <v>0.19999992847442627</v>
          </cell>
          <cell r="K30">
            <v>0.19999992847442627</v>
          </cell>
          <cell r="L30">
            <v>0.19999992847442627</v>
          </cell>
          <cell r="M30">
            <v>0.19999992847442627</v>
          </cell>
        </row>
        <row r="31">
          <cell r="A31">
            <v>0.19999992847442627</v>
          </cell>
          <cell r="B31" t="str">
            <v>Transformers</v>
          </cell>
          <cell r="C31" t="e">
            <v>#REF!</v>
          </cell>
          <cell r="D31" t="e">
            <v>#REF!</v>
          </cell>
          <cell r="E31" t="e">
            <v>#REF!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 t="e">
            <v>#REF!</v>
          </cell>
        </row>
        <row r="32">
          <cell r="A32">
            <v>6009</v>
          </cell>
          <cell r="B32" t="str">
            <v>ESS_1010</v>
          </cell>
          <cell r="C32">
            <v>6009</v>
          </cell>
          <cell r="D32">
            <v>6009</v>
          </cell>
          <cell r="E32">
            <v>6009</v>
          </cell>
          <cell r="F32">
            <v>6009</v>
          </cell>
          <cell r="G32">
            <v>6009</v>
          </cell>
          <cell r="H32">
            <v>6009</v>
          </cell>
          <cell r="I32">
            <v>0.2</v>
          </cell>
          <cell r="J32">
            <v>0.19999992847442627</v>
          </cell>
          <cell r="K32">
            <v>0.19999992847442627</v>
          </cell>
          <cell r="L32">
            <v>0.19999992847442627</v>
          </cell>
          <cell r="M32">
            <v>0.19999992847442627</v>
          </cell>
        </row>
        <row r="33">
          <cell r="A33">
            <v>0.19999992847442627</v>
          </cell>
          <cell r="B33" t="str">
            <v>Sub-transmission lines and cables</v>
          </cell>
          <cell r="C33" t="e">
            <v>#REF!</v>
          </cell>
          <cell r="D33" t="e">
            <v>#REF!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  <cell r="J33" t="e">
            <v>#REF!</v>
          </cell>
          <cell r="K33" t="e">
            <v>#REF!</v>
          </cell>
          <cell r="L33" t="e">
            <v>#REF!</v>
          </cell>
          <cell r="M33" t="e">
            <v>#REF!</v>
          </cell>
        </row>
        <row r="34">
          <cell r="A34">
            <v>0.19999992847442627</v>
          </cell>
          <cell r="B34">
            <v>0.19999992847442627</v>
          </cell>
          <cell r="C34">
            <v>1</v>
          </cell>
          <cell r="D34">
            <v>1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1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A35">
            <v>0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A36">
            <v>0</v>
          </cell>
          <cell r="B36">
            <v>0</v>
          </cell>
          <cell r="C36" t="str">
            <v>Green = input cell for Sub/tran Planning in % of project expenditure per year</v>
          </cell>
          <cell r="D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A37">
            <v>0</v>
          </cell>
          <cell r="B37" t="str">
            <v>Title</v>
          </cell>
          <cell r="C37" t="e">
            <v>#REF!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A38">
            <v>0</v>
          </cell>
          <cell r="B38" t="str">
            <v>ESS_1006</v>
          </cell>
          <cell r="C38" t="str">
            <v>2014/15</v>
          </cell>
          <cell r="D38" t="str">
            <v>2015/16</v>
          </cell>
          <cell r="E38" t="str">
            <v>2016/17</v>
          </cell>
          <cell r="F38" t="str">
            <v>2017/18</v>
          </cell>
          <cell r="G38" t="str">
            <v>2018/19</v>
          </cell>
          <cell r="H38" t="str">
            <v>2019/20</v>
          </cell>
          <cell r="I38" t="str">
            <v>2019/21</v>
          </cell>
          <cell r="J38" t="str">
            <v>2021/22</v>
          </cell>
          <cell r="K38" t="str">
            <v>2022/23</v>
          </cell>
          <cell r="L38" t="str">
            <v>2023/24</v>
          </cell>
          <cell r="M38" t="str">
            <v>2024/25</v>
          </cell>
        </row>
        <row r="39">
          <cell r="A39">
            <v>0</v>
          </cell>
          <cell r="B39" t="str">
            <v>PiP Totals</v>
          </cell>
          <cell r="C39" t="e">
            <v>#REF!</v>
          </cell>
          <cell r="D39" t="e">
            <v>#REF!</v>
          </cell>
          <cell r="E39" t="e">
            <v>#REF!</v>
          </cell>
          <cell r="F39" t="e">
            <v>#REF!</v>
          </cell>
          <cell r="G39" t="e">
            <v>#REF!</v>
          </cell>
          <cell r="H39" t="e">
            <v>#REF!</v>
          </cell>
          <cell r="I39" t="e">
            <v>#REF!</v>
          </cell>
          <cell r="J39" t="e">
            <v>#REF!</v>
          </cell>
          <cell r="K39" t="e">
            <v>#REF!</v>
          </cell>
          <cell r="L39" t="e">
            <v>#REF!</v>
          </cell>
          <cell r="M39" t="e">
            <v>#REF!</v>
          </cell>
        </row>
        <row r="40">
          <cell r="A40">
            <v>6010</v>
          </cell>
          <cell r="B40" t="str">
            <v>ESS_1006</v>
          </cell>
          <cell r="C40">
            <v>0.05</v>
          </cell>
          <cell r="D40">
            <v>0.05</v>
          </cell>
          <cell r="E40">
            <v>4.9999982118606567E-2</v>
          </cell>
          <cell r="F40">
            <v>4.9999982118606567E-2</v>
          </cell>
          <cell r="G40">
            <v>4.9999982118606567E-2</v>
          </cell>
          <cell r="H40">
            <v>4.9999982118606567E-2</v>
          </cell>
          <cell r="I40">
            <v>4.9999982118606567E-2</v>
          </cell>
          <cell r="J40">
            <v>4.9999982118606567E-2</v>
          </cell>
          <cell r="K40">
            <v>4.9999982118606567E-2</v>
          </cell>
          <cell r="L40">
            <v>4.9999982118606567E-2</v>
          </cell>
          <cell r="M40">
            <v>4.9999982118606567E-2</v>
          </cell>
        </row>
        <row r="41">
          <cell r="A41">
            <v>4.9999982118606567E-2</v>
          </cell>
          <cell r="B41" t="str">
            <v xml:space="preserve">Land 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H41" t="e">
            <v>#REF!</v>
          </cell>
          <cell r="I41" t="e">
            <v>#REF!</v>
          </cell>
          <cell r="J41" t="e">
            <v>#REF!</v>
          </cell>
          <cell r="K41" t="e">
            <v>#REF!</v>
          </cell>
          <cell r="L41" t="e">
            <v>#REF!</v>
          </cell>
          <cell r="M41" t="e">
            <v>#REF!</v>
          </cell>
        </row>
        <row r="42">
          <cell r="A42">
            <v>6011</v>
          </cell>
          <cell r="B42" t="str">
            <v>ESS_1006</v>
          </cell>
          <cell r="C42">
            <v>6011</v>
          </cell>
          <cell r="D42">
            <v>6011</v>
          </cell>
          <cell r="E42">
            <v>6011</v>
          </cell>
          <cell r="F42">
            <v>6011</v>
          </cell>
          <cell r="G42">
            <v>6011</v>
          </cell>
          <cell r="H42">
            <v>6011</v>
          </cell>
          <cell r="I42">
            <v>6011</v>
          </cell>
          <cell r="J42">
            <v>6011</v>
          </cell>
          <cell r="K42">
            <v>6011</v>
          </cell>
          <cell r="L42">
            <v>6011</v>
          </cell>
          <cell r="M42">
            <v>6011</v>
          </cell>
        </row>
        <row r="43">
          <cell r="A43">
            <v>6011</v>
          </cell>
          <cell r="B43" t="str">
            <v>Easement</v>
          </cell>
          <cell r="C43" t="e">
            <v>#REF!</v>
          </cell>
          <cell r="D43" t="e">
            <v>#REF!</v>
          </cell>
          <cell r="E43" t="e">
            <v>#REF!</v>
          </cell>
          <cell r="F43" t="e">
            <v>#REF!</v>
          </cell>
          <cell r="G43" t="e">
            <v>#REF!</v>
          </cell>
          <cell r="H43" t="e">
            <v>#REF!</v>
          </cell>
          <cell r="I43" t="e">
            <v>#REF!</v>
          </cell>
          <cell r="J43" t="e">
            <v>#REF!</v>
          </cell>
          <cell r="K43" t="e">
            <v>#REF!</v>
          </cell>
          <cell r="L43" t="e">
            <v>#REF!</v>
          </cell>
          <cell r="M43" t="e">
            <v>#REF!</v>
          </cell>
        </row>
        <row r="44">
          <cell r="A44">
            <v>6012</v>
          </cell>
          <cell r="B44" t="str">
            <v>ESS_1006</v>
          </cell>
          <cell r="C44">
            <v>0.65</v>
          </cell>
          <cell r="D44">
            <v>0.6</v>
          </cell>
          <cell r="E44">
            <v>0.65</v>
          </cell>
          <cell r="F44">
            <v>0.64999961853027344</v>
          </cell>
          <cell r="G44">
            <v>0.64999961853027344</v>
          </cell>
          <cell r="H44">
            <v>0.64999961853027344</v>
          </cell>
          <cell r="I44">
            <v>0.64999961853027344</v>
          </cell>
          <cell r="J44">
            <v>0.64999961853027344</v>
          </cell>
          <cell r="K44">
            <v>0.64999961853027344</v>
          </cell>
          <cell r="L44">
            <v>0.64999961853027344</v>
          </cell>
          <cell r="M44">
            <v>0.64999961853027344</v>
          </cell>
        </row>
        <row r="45">
          <cell r="A45">
            <v>0.64999961853027344</v>
          </cell>
          <cell r="B45" t="str">
            <v>Transformers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H45" t="e">
            <v>#REF!</v>
          </cell>
          <cell r="I45" t="e">
            <v>#REF!</v>
          </cell>
          <cell r="J45" t="e">
            <v>#REF!</v>
          </cell>
          <cell r="K45" t="e">
            <v>#REF!</v>
          </cell>
          <cell r="L45" t="e">
            <v>#REF!</v>
          </cell>
          <cell r="M45" t="e">
            <v>#REF!</v>
          </cell>
        </row>
        <row r="46">
          <cell r="A46">
            <v>6013</v>
          </cell>
          <cell r="B46" t="str">
            <v>ESS_1006</v>
          </cell>
          <cell r="C46">
            <v>6013</v>
          </cell>
          <cell r="D46">
            <v>0.05</v>
          </cell>
          <cell r="E46">
            <v>0.05</v>
          </cell>
          <cell r="F46">
            <v>0.5</v>
          </cell>
          <cell r="G46">
            <v>0.5</v>
          </cell>
          <cell r="H46">
            <v>0.5</v>
          </cell>
          <cell r="I46">
            <v>0.5</v>
          </cell>
          <cell r="J46">
            <v>0.5</v>
          </cell>
          <cell r="K46">
            <v>0.5</v>
          </cell>
          <cell r="L46">
            <v>0.5</v>
          </cell>
          <cell r="M46">
            <v>0.5</v>
          </cell>
        </row>
        <row r="47">
          <cell r="A47">
            <v>0.5</v>
          </cell>
          <cell r="B47" t="str">
            <v>Transformers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H47" t="e">
            <v>#REF!</v>
          </cell>
          <cell r="I47" t="e">
            <v>#REF!</v>
          </cell>
          <cell r="J47" t="e">
            <v>#REF!</v>
          </cell>
          <cell r="K47" t="e">
            <v>#REF!</v>
          </cell>
          <cell r="L47" t="e">
            <v>#REF!</v>
          </cell>
          <cell r="M47" t="e">
            <v>#REF!</v>
          </cell>
        </row>
        <row r="48">
          <cell r="A48">
            <v>6014</v>
          </cell>
          <cell r="B48" t="str">
            <v>ESS_1006</v>
          </cell>
          <cell r="C48">
            <v>0.3</v>
          </cell>
          <cell r="D48">
            <v>0.3</v>
          </cell>
          <cell r="E48">
            <v>0.3</v>
          </cell>
          <cell r="F48">
            <v>0.5</v>
          </cell>
          <cell r="G48">
            <v>0.5</v>
          </cell>
          <cell r="H48">
            <v>0.5</v>
          </cell>
          <cell r="I48">
            <v>0.5</v>
          </cell>
          <cell r="J48">
            <v>0.5</v>
          </cell>
          <cell r="K48">
            <v>0.5</v>
          </cell>
          <cell r="L48">
            <v>0.5</v>
          </cell>
          <cell r="M48">
            <v>0.5</v>
          </cell>
        </row>
        <row r="49">
          <cell r="A49">
            <v>0.5</v>
          </cell>
          <cell r="B49" t="str">
            <v>Sub-transmission lines and cables</v>
          </cell>
          <cell r="C49" t="e">
            <v>#REF!</v>
          </cell>
          <cell r="D49" t="e">
            <v>#REF!</v>
          </cell>
          <cell r="E49" t="e">
            <v>#REF!</v>
          </cell>
          <cell r="F49" t="e">
            <v>#REF!</v>
          </cell>
          <cell r="G49" t="e">
            <v>#REF!</v>
          </cell>
          <cell r="H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</row>
        <row r="50">
          <cell r="A50">
            <v>0.5</v>
          </cell>
          <cell r="B50">
            <v>0.5</v>
          </cell>
          <cell r="C50">
            <v>1</v>
          </cell>
          <cell r="D50">
            <v>1</v>
          </cell>
          <cell r="E50">
            <v>1</v>
          </cell>
          <cell r="F50">
            <v>1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A51">
            <v>0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A52">
            <v>0</v>
          </cell>
          <cell r="B52">
            <v>0</v>
          </cell>
          <cell r="C52" t="str">
            <v>Green = input cell for Sub/tran Planning in % of project expenditure per year</v>
          </cell>
          <cell r="D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A53">
            <v>0</v>
          </cell>
          <cell r="B53" t="str">
            <v>Title</v>
          </cell>
          <cell r="C53" t="e">
            <v>#REF!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A54">
            <v>0</v>
          </cell>
          <cell r="B54" t="str">
            <v>ESS_1011</v>
          </cell>
          <cell r="C54" t="str">
            <v>2014/15</v>
          </cell>
          <cell r="D54" t="str">
            <v>2015/16</v>
          </cell>
          <cell r="E54" t="str">
            <v>2016/17</v>
          </cell>
          <cell r="F54" t="str">
            <v>2017/18</v>
          </cell>
          <cell r="G54" t="str">
            <v>2018/19</v>
          </cell>
          <cell r="H54" t="str">
            <v>2019/20</v>
          </cell>
          <cell r="I54" t="str">
            <v>2019/21</v>
          </cell>
          <cell r="J54" t="str">
            <v>2021/22</v>
          </cell>
          <cell r="K54" t="str">
            <v>2022/23</v>
          </cell>
          <cell r="L54" t="str">
            <v>2023/24</v>
          </cell>
          <cell r="M54" t="str">
            <v>2024/25</v>
          </cell>
        </row>
        <row r="55">
          <cell r="A55">
            <v>0</v>
          </cell>
          <cell r="B55" t="str">
            <v>PiP Totals</v>
          </cell>
          <cell r="C55" t="e">
            <v>#REF!</v>
          </cell>
          <cell r="D55" t="e">
            <v>#REF!</v>
          </cell>
          <cell r="E55" t="e">
            <v>#REF!</v>
          </cell>
          <cell r="F55" t="e">
            <v>#REF!</v>
          </cell>
          <cell r="G55" t="e">
            <v>#REF!</v>
          </cell>
          <cell r="H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</row>
        <row r="56">
          <cell r="A56">
            <v>6015</v>
          </cell>
          <cell r="B56" t="str">
            <v>ESS_1011</v>
          </cell>
          <cell r="C56">
            <v>6015</v>
          </cell>
          <cell r="D56">
            <v>6015</v>
          </cell>
          <cell r="E56">
            <v>6015</v>
          </cell>
          <cell r="F56">
            <v>6015</v>
          </cell>
          <cell r="G56">
            <v>6015</v>
          </cell>
          <cell r="H56">
            <v>6015</v>
          </cell>
          <cell r="I56">
            <v>6015</v>
          </cell>
          <cell r="J56">
            <v>6015</v>
          </cell>
          <cell r="K56">
            <v>6015</v>
          </cell>
          <cell r="L56">
            <v>6015</v>
          </cell>
          <cell r="M56">
            <v>6015</v>
          </cell>
        </row>
        <row r="57">
          <cell r="A57">
            <v>6015</v>
          </cell>
          <cell r="B57" t="str">
            <v xml:space="preserve">Land 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  <cell r="H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</row>
        <row r="58">
          <cell r="A58">
            <v>6016</v>
          </cell>
          <cell r="B58" t="str">
            <v>ESS_1011</v>
          </cell>
          <cell r="C58">
            <v>6016</v>
          </cell>
          <cell r="D58">
            <v>6016</v>
          </cell>
          <cell r="E58">
            <v>6016</v>
          </cell>
          <cell r="F58">
            <v>6016</v>
          </cell>
          <cell r="G58">
            <v>6016</v>
          </cell>
          <cell r="H58">
            <v>6016</v>
          </cell>
          <cell r="I58">
            <v>6016</v>
          </cell>
          <cell r="J58">
            <v>6016</v>
          </cell>
          <cell r="K58">
            <v>6016</v>
          </cell>
          <cell r="L58">
            <v>6016</v>
          </cell>
          <cell r="M58">
            <v>6016</v>
          </cell>
        </row>
        <row r="59">
          <cell r="A59">
            <v>6016</v>
          </cell>
          <cell r="B59" t="str">
            <v>Easement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  <cell r="H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</row>
        <row r="60">
          <cell r="A60">
            <v>6017</v>
          </cell>
          <cell r="B60" t="str">
            <v>ESS_1011</v>
          </cell>
          <cell r="C60">
            <v>0.85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A61">
            <v>1</v>
          </cell>
          <cell r="B61" t="str">
            <v>Transformers</v>
          </cell>
          <cell r="C61" t="e">
            <v>#REF!</v>
          </cell>
          <cell r="D61" t="e">
            <v>#REF!</v>
          </cell>
          <cell r="E61" t="e">
            <v>#REF!</v>
          </cell>
          <cell r="F61" t="e">
            <v>#REF!</v>
          </cell>
          <cell r="G61" t="e">
            <v>#REF!</v>
          </cell>
          <cell r="H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</row>
        <row r="62">
          <cell r="A62">
            <v>6018</v>
          </cell>
          <cell r="B62" t="str">
            <v>ESS_1011</v>
          </cell>
          <cell r="C62">
            <v>0.15</v>
          </cell>
          <cell r="D62">
            <v>0.14999997615814209</v>
          </cell>
          <cell r="E62">
            <v>0.14999997615814209</v>
          </cell>
          <cell r="F62">
            <v>0.14999997615814209</v>
          </cell>
          <cell r="G62">
            <v>0.14999997615814209</v>
          </cell>
          <cell r="H62">
            <v>0.14999997615814209</v>
          </cell>
          <cell r="I62">
            <v>0.14999997615814209</v>
          </cell>
          <cell r="J62">
            <v>0.14999997615814209</v>
          </cell>
          <cell r="K62">
            <v>0.14999997615814209</v>
          </cell>
          <cell r="L62">
            <v>0.14999997615814209</v>
          </cell>
          <cell r="M62">
            <v>0.14999997615814209</v>
          </cell>
        </row>
        <row r="63">
          <cell r="A63">
            <v>0.14999997615814209</v>
          </cell>
          <cell r="B63" t="str">
            <v>Transformers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  <cell r="H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</row>
        <row r="64">
          <cell r="A64">
            <v>6019</v>
          </cell>
          <cell r="B64" t="str">
            <v>ESS_1011</v>
          </cell>
          <cell r="C64">
            <v>6019</v>
          </cell>
          <cell r="D64">
            <v>6019</v>
          </cell>
          <cell r="E64">
            <v>6019</v>
          </cell>
          <cell r="F64">
            <v>6019</v>
          </cell>
          <cell r="G64">
            <v>6019</v>
          </cell>
          <cell r="H64">
            <v>6019</v>
          </cell>
          <cell r="I64">
            <v>6019</v>
          </cell>
          <cell r="J64">
            <v>6019</v>
          </cell>
          <cell r="K64">
            <v>6019</v>
          </cell>
          <cell r="L64">
            <v>6019</v>
          </cell>
          <cell r="M64">
            <v>6019</v>
          </cell>
        </row>
        <row r="65">
          <cell r="A65">
            <v>6019</v>
          </cell>
          <cell r="B65" t="str">
            <v>Sub-transmission lines and cables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  <cell r="H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</row>
        <row r="66">
          <cell r="A66">
            <v>6019</v>
          </cell>
          <cell r="B66">
            <v>6019</v>
          </cell>
          <cell r="C66">
            <v>1</v>
          </cell>
          <cell r="D66">
            <v>1</v>
          </cell>
          <cell r="E66">
            <v>1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A67">
            <v>0</v>
          </cell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A68">
            <v>0</v>
          </cell>
          <cell r="B68">
            <v>0</v>
          </cell>
          <cell r="C68" t="str">
            <v>Green = input cell for Sub/tran Planning in % of project expenditure per year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A69">
            <v>0</v>
          </cell>
          <cell r="B69" t="str">
            <v>Title</v>
          </cell>
          <cell r="C69" t="e">
            <v>#REF!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A70">
            <v>0</v>
          </cell>
          <cell r="B70" t="str">
            <v>ESS_1016</v>
          </cell>
          <cell r="C70" t="str">
            <v>2014/15</v>
          </cell>
          <cell r="D70" t="str">
            <v>2015/16</v>
          </cell>
          <cell r="E70" t="str">
            <v>2016/17</v>
          </cell>
          <cell r="F70" t="str">
            <v>2017/18</v>
          </cell>
          <cell r="G70" t="str">
            <v>2018/19</v>
          </cell>
          <cell r="H70" t="str">
            <v>2019/20</v>
          </cell>
          <cell r="I70" t="str">
            <v>2019/21</v>
          </cell>
          <cell r="J70" t="str">
            <v>2021/22</v>
          </cell>
          <cell r="K70" t="str">
            <v>2022/23</v>
          </cell>
          <cell r="L70" t="str">
            <v>2023/24</v>
          </cell>
          <cell r="M70" t="str">
            <v>2024/25</v>
          </cell>
        </row>
        <row r="71">
          <cell r="A71">
            <v>0</v>
          </cell>
          <cell r="B71" t="str">
            <v>PiP Totals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  <cell r="H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</row>
        <row r="72">
          <cell r="A72">
            <v>6020</v>
          </cell>
          <cell r="B72" t="str">
            <v>ESS_1016</v>
          </cell>
          <cell r="C72">
            <v>1</v>
          </cell>
          <cell r="D72">
            <v>1</v>
          </cell>
          <cell r="E72">
            <v>1</v>
          </cell>
          <cell r="F72">
            <v>1</v>
          </cell>
          <cell r="G72">
            <v>1</v>
          </cell>
          <cell r="H72">
            <v>1</v>
          </cell>
          <cell r="I72">
            <v>1</v>
          </cell>
          <cell r="J72">
            <v>1</v>
          </cell>
          <cell r="K72">
            <v>1</v>
          </cell>
          <cell r="L72">
            <v>1</v>
          </cell>
          <cell r="M72">
            <v>1</v>
          </cell>
        </row>
        <row r="73">
          <cell r="A73">
            <v>1</v>
          </cell>
          <cell r="B73" t="str">
            <v xml:space="preserve">Land </v>
          </cell>
          <cell r="C73" t="e">
            <v>#REF!</v>
          </cell>
          <cell r="D73" t="e">
            <v>#REF!</v>
          </cell>
          <cell r="E73" t="e">
            <v>#REF!</v>
          </cell>
          <cell r="F73" t="e">
            <v>#REF!</v>
          </cell>
          <cell r="G73" t="e">
            <v>#REF!</v>
          </cell>
          <cell r="H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</row>
        <row r="74">
          <cell r="A74">
            <v>6021</v>
          </cell>
          <cell r="B74" t="str">
            <v>ESS_1016</v>
          </cell>
          <cell r="C74">
            <v>6021</v>
          </cell>
          <cell r="D74">
            <v>6021</v>
          </cell>
          <cell r="E74">
            <v>6021</v>
          </cell>
          <cell r="F74">
            <v>6021</v>
          </cell>
          <cell r="G74">
            <v>6021</v>
          </cell>
          <cell r="H74">
            <v>6021</v>
          </cell>
          <cell r="I74">
            <v>6021</v>
          </cell>
          <cell r="J74">
            <v>6021</v>
          </cell>
          <cell r="K74">
            <v>6021</v>
          </cell>
          <cell r="L74">
            <v>6021</v>
          </cell>
          <cell r="M74">
            <v>6021</v>
          </cell>
        </row>
        <row r="75">
          <cell r="A75">
            <v>6021</v>
          </cell>
          <cell r="B75" t="str">
            <v>Easement</v>
          </cell>
          <cell r="C75" t="e">
            <v>#REF!</v>
          </cell>
          <cell r="D75" t="e">
            <v>#REF!</v>
          </cell>
          <cell r="E75" t="e">
            <v>#REF!</v>
          </cell>
          <cell r="F75" t="e">
            <v>#REF!</v>
          </cell>
          <cell r="G75" t="e">
            <v>#REF!</v>
          </cell>
          <cell r="H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</row>
        <row r="76">
          <cell r="A76">
            <v>6022</v>
          </cell>
          <cell r="B76" t="str">
            <v>ESS_1016</v>
          </cell>
          <cell r="C76">
            <v>6022</v>
          </cell>
          <cell r="D76">
            <v>0.7</v>
          </cell>
          <cell r="E76">
            <v>0.7</v>
          </cell>
          <cell r="F76">
            <v>0.8</v>
          </cell>
          <cell r="G76">
            <v>0.79999971389770508</v>
          </cell>
          <cell r="H76">
            <v>0.79999971389770508</v>
          </cell>
          <cell r="I76">
            <v>0.79999971389770508</v>
          </cell>
          <cell r="J76">
            <v>0.79999971389770508</v>
          </cell>
          <cell r="K76">
            <v>0.79999971389770508</v>
          </cell>
          <cell r="L76">
            <v>0.79999971389770508</v>
          </cell>
          <cell r="M76">
            <v>0.79999971389770508</v>
          </cell>
        </row>
        <row r="77">
          <cell r="A77">
            <v>0.79999971389770508</v>
          </cell>
          <cell r="B77" t="str">
            <v>Transformers</v>
          </cell>
          <cell r="C77" t="e">
            <v>#REF!</v>
          </cell>
          <cell r="D77" t="e">
            <v>#REF!</v>
          </cell>
          <cell r="E77" t="e">
            <v>#REF!</v>
          </cell>
          <cell r="F77" t="e">
            <v>#REF!</v>
          </cell>
          <cell r="G77" t="e">
            <v>#REF!</v>
          </cell>
          <cell r="H77" t="e">
            <v>#REF!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</row>
        <row r="78">
          <cell r="A78">
            <v>6023</v>
          </cell>
          <cell r="B78" t="str">
            <v>ESS_1016</v>
          </cell>
          <cell r="C78">
            <v>6023</v>
          </cell>
          <cell r="D78">
            <v>0.2</v>
          </cell>
          <cell r="E78">
            <v>0.2</v>
          </cell>
          <cell r="F78">
            <v>0.19999992847442627</v>
          </cell>
          <cell r="G78">
            <v>0.19999992847442627</v>
          </cell>
          <cell r="H78">
            <v>0.19999992847442627</v>
          </cell>
          <cell r="I78">
            <v>0.19999992847442627</v>
          </cell>
          <cell r="J78">
            <v>0.19999992847442627</v>
          </cell>
          <cell r="K78">
            <v>0.19999992847442627</v>
          </cell>
          <cell r="L78">
            <v>0.19999992847442627</v>
          </cell>
          <cell r="M78">
            <v>0.19999992847442627</v>
          </cell>
        </row>
        <row r="79">
          <cell r="A79">
            <v>0.19999992847442627</v>
          </cell>
          <cell r="B79" t="str">
            <v>Transformers</v>
          </cell>
          <cell r="C79" t="e">
            <v>#REF!</v>
          </cell>
          <cell r="D79" t="e">
            <v>#REF!</v>
          </cell>
          <cell r="E79" t="e">
            <v>#REF!</v>
          </cell>
          <cell r="F79" t="e">
            <v>#REF!</v>
          </cell>
          <cell r="G79" t="e">
            <v>#REF!</v>
          </cell>
          <cell r="H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</row>
        <row r="80">
          <cell r="A80">
            <v>6024</v>
          </cell>
          <cell r="B80" t="str">
            <v>ESS_1016</v>
          </cell>
          <cell r="C80">
            <v>6024</v>
          </cell>
          <cell r="D80">
            <v>0.1</v>
          </cell>
          <cell r="E80">
            <v>0.1</v>
          </cell>
          <cell r="F80">
            <v>0.2</v>
          </cell>
          <cell r="G80">
            <v>0.19999992847442627</v>
          </cell>
          <cell r="H80">
            <v>0.19999992847442627</v>
          </cell>
          <cell r="I80">
            <v>0.19999992847442627</v>
          </cell>
          <cell r="J80">
            <v>0.19999992847442627</v>
          </cell>
          <cell r="K80">
            <v>0.19999992847442627</v>
          </cell>
          <cell r="L80">
            <v>0.19999992847442627</v>
          </cell>
          <cell r="M80">
            <v>0.19999992847442627</v>
          </cell>
        </row>
        <row r="81">
          <cell r="A81">
            <v>0.19999992847442627</v>
          </cell>
          <cell r="B81" t="str">
            <v>Sub-transmission lines and cables</v>
          </cell>
          <cell r="C81" t="e">
            <v>#REF!</v>
          </cell>
          <cell r="D81" t="e">
            <v>#REF!</v>
          </cell>
          <cell r="E81" t="e">
            <v>#REF!</v>
          </cell>
          <cell r="F81" t="e">
            <v>#REF!</v>
          </cell>
          <cell r="G81" t="e">
            <v>#REF!</v>
          </cell>
          <cell r="H81" t="e">
            <v>#REF!</v>
          </cell>
          <cell r="I81" t="e">
            <v>#REF!</v>
          </cell>
          <cell r="J81" t="e">
            <v>#REF!</v>
          </cell>
          <cell r="K81" t="e">
            <v>#REF!</v>
          </cell>
          <cell r="L81" t="e">
            <v>#REF!</v>
          </cell>
          <cell r="M81" t="e">
            <v>#REF!</v>
          </cell>
        </row>
        <row r="82">
          <cell r="A82">
            <v>0.19999992847442627</v>
          </cell>
          <cell r="B82">
            <v>0.19999992847442627</v>
          </cell>
          <cell r="C82">
            <v>1</v>
          </cell>
          <cell r="D82">
            <v>0.99999999999999989</v>
          </cell>
          <cell r="E82">
            <v>0.99999999999999989</v>
          </cell>
          <cell r="F82">
            <v>1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3">
          <cell r="A83">
            <v>0</v>
          </cell>
        </row>
        <row r="84">
          <cell r="A84">
            <v>0</v>
          </cell>
          <cell r="B84">
            <v>0</v>
          </cell>
          <cell r="C84" t="str">
            <v>Green = input cell for Sub/tran Planning in % of project expenditure per year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>
            <v>0</v>
          </cell>
          <cell r="B85" t="str">
            <v>Title</v>
          </cell>
          <cell r="C85" t="e">
            <v>#REF!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A86">
            <v>0</v>
          </cell>
          <cell r="B86" t="str">
            <v>ESS_1020</v>
          </cell>
          <cell r="C86" t="str">
            <v>2014/15</v>
          </cell>
          <cell r="D86" t="str">
            <v>2015/16</v>
          </cell>
          <cell r="E86" t="str">
            <v>2016/17</v>
          </cell>
          <cell r="F86" t="str">
            <v>2017/18</v>
          </cell>
          <cell r="G86" t="str">
            <v>2018/19</v>
          </cell>
          <cell r="H86" t="str">
            <v>2019/20</v>
          </cell>
          <cell r="I86" t="str">
            <v>2019/21</v>
          </cell>
          <cell r="J86" t="str">
            <v>2021/22</v>
          </cell>
          <cell r="K86" t="str">
            <v>2022/23</v>
          </cell>
          <cell r="L86" t="str">
            <v>2023/24</v>
          </cell>
          <cell r="M86" t="str">
            <v>2024/25</v>
          </cell>
        </row>
        <row r="87">
          <cell r="A87">
            <v>0</v>
          </cell>
          <cell r="B87" t="str">
            <v>PiP Totals</v>
          </cell>
          <cell r="C87" t="e">
            <v>#REF!</v>
          </cell>
          <cell r="D87" t="e">
            <v>#REF!</v>
          </cell>
          <cell r="E87" t="e">
            <v>#REF!</v>
          </cell>
          <cell r="F87" t="e">
            <v>#REF!</v>
          </cell>
          <cell r="G87" t="e">
            <v>#REF!</v>
          </cell>
          <cell r="H87" t="e">
            <v>#REF!</v>
          </cell>
          <cell r="I87" t="e">
            <v>#REF!</v>
          </cell>
          <cell r="J87" t="e">
            <v>#REF!</v>
          </cell>
          <cell r="K87" t="e">
            <v>#REF!</v>
          </cell>
          <cell r="L87" t="e">
            <v>#REF!</v>
          </cell>
          <cell r="M87" t="e">
            <v>#REF!</v>
          </cell>
        </row>
        <row r="88">
          <cell r="A88">
            <v>6025</v>
          </cell>
          <cell r="B88" t="str">
            <v>ESS_1020</v>
          </cell>
          <cell r="C88">
            <v>6025</v>
          </cell>
          <cell r="D88">
            <v>6025</v>
          </cell>
          <cell r="E88">
            <v>6025</v>
          </cell>
          <cell r="F88">
            <v>6025</v>
          </cell>
          <cell r="G88">
            <v>6025</v>
          </cell>
          <cell r="H88">
            <v>6025</v>
          </cell>
          <cell r="I88">
            <v>6025</v>
          </cell>
          <cell r="J88">
            <v>6025</v>
          </cell>
          <cell r="K88">
            <v>6025</v>
          </cell>
          <cell r="L88">
            <v>6025</v>
          </cell>
          <cell r="M88">
            <v>6025</v>
          </cell>
        </row>
        <row r="89">
          <cell r="A89">
            <v>6025</v>
          </cell>
          <cell r="B89" t="str">
            <v xml:space="preserve">Land </v>
          </cell>
          <cell r="C89" t="e">
            <v>#REF!</v>
          </cell>
          <cell r="D89" t="e">
            <v>#REF!</v>
          </cell>
          <cell r="E89" t="e">
            <v>#REF!</v>
          </cell>
          <cell r="F89" t="e">
            <v>#REF!</v>
          </cell>
          <cell r="G89" t="e">
            <v>#REF!</v>
          </cell>
          <cell r="H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</row>
        <row r="90">
          <cell r="A90">
            <v>6026</v>
          </cell>
          <cell r="B90" t="str">
            <v>ESS_1020</v>
          </cell>
          <cell r="C90">
            <v>6026</v>
          </cell>
          <cell r="D90">
            <v>6026</v>
          </cell>
          <cell r="E90">
            <v>6026</v>
          </cell>
          <cell r="F90">
            <v>6026</v>
          </cell>
          <cell r="G90">
            <v>6026</v>
          </cell>
          <cell r="H90">
            <v>6026</v>
          </cell>
          <cell r="I90">
            <v>6026</v>
          </cell>
          <cell r="J90">
            <v>6026</v>
          </cell>
          <cell r="K90">
            <v>6026</v>
          </cell>
          <cell r="L90">
            <v>6026</v>
          </cell>
          <cell r="M90">
            <v>6026</v>
          </cell>
        </row>
        <row r="91">
          <cell r="A91">
            <v>6026</v>
          </cell>
          <cell r="B91" t="str">
            <v>Easement</v>
          </cell>
          <cell r="C91" t="e">
            <v>#REF!</v>
          </cell>
          <cell r="D91" t="e">
            <v>#REF!</v>
          </cell>
          <cell r="E91" t="e">
            <v>#REF!</v>
          </cell>
          <cell r="F91" t="e">
            <v>#REF!</v>
          </cell>
          <cell r="G91" t="e">
            <v>#REF!</v>
          </cell>
          <cell r="H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</row>
        <row r="92">
          <cell r="A92">
            <v>6027</v>
          </cell>
          <cell r="B92" t="str">
            <v>ESS_1020</v>
          </cell>
          <cell r="C92">
            <v>1</v>
          </cell>
          <cell r="D92">
            <v>0.9</v>
          </cell>
          <cell r="E92">
            <v>0.3</v>
          </cell>
          <cell r="F92">
            <v>0.9</v>
          </cell>
          <cell r="G92">
            <v>1</v>
          </cell>
          <cell r="H92">
            <v>1</v>
          </cell>
          <cell r="I92">
            <v>1</v>
          </cell>
          <cell r="J92">
            <v>1</v>
          </cell>
          <cell r="K92">
            <v>1</v>
          </cell>
          <cell r="L92">
            <v>1</v>
          </cell>
          <cell r="M92">
            <v>1</v>
          </cell>
        </row>
        <row r="93">
          <cell r="A93">
            <v>1</v>
          </cell>
          <cell r="B93" t="str">
            <v>Transformers</v>
          </cell>
          <cell r="C93" t="e">
            <v>#REF!</v>
          </cell>
          <cell r="D93" t="e">
            <v>#REF!</v>
          </cell>
          <cell r="E93" t="e">
            <v>#REF!</v>
          </cell>
          <cell r="F93" t="e">
            <v>#REF!</v>
          </cell>
          <cell r="G93" t="e">
            <v>#REF!</v>
          </cell>
          <cell r="H93" t="e">
            <v>#REF!</v>
          </cell>
          <cell r="I93" t="e">
            <v>#REF!</v>
          </cell>
          <cell r="J93" t="e">
            <v>#REF!</v>
          </cell>
          <cell r="K93" t="e">
            <v>#REF!</v>
          </cell>
          <cell r="L93" t="e">
            <v>#REF!</v>
          </cell>
          <cell r="M93" t="e">
            <v>#REF!</v>
          </cell>
        </row>
        <row r="94">
          <cell r="A94">
            <v>6028</v>
          </cell>
          <cell r="B94" t="str">
            <v>ESS_1020</v>
          </cell>
          <cell r="C94">
            <v>6028</v>
          </cell>
          <cell r="D94">
            <v>6028</v>
          </cell>
          <cell r="E94">
            <v>6028</v>
          </cell>
          <cell r="F94">
            <v>6028</v>
          </cell>
          <cell r="G94">
            <v>6028</v>
          </cell>
          <cell r="H94">
            <v>6028</v>
          </cell>
          <cell r="I94">
            <v>6028</v>
          </cell>
          <cell r="J94">
            <v>6028</v>
          </cell>
          <cell r="K94">
            <v>6028</v>
          </cell>
          <cell r="L94">
            <v>6028</v>
          </cell>
          <cell r="M94">
            <v>6028</v>
          </cell>
        </row>
        <row r="95">
          <cell r="A95">
            <v>6028</v>
          </cell>
          <cell r="B95" t="str">
            <v>Transformers</v>
          </cell>
          <cell r="C95" t="e">
            <v>#REF!</v>
          </cell>
          <cell r="D95" t="e">
            <v>#REF!</v>
          </cell>
          <cell r="E95" t="e">
            <v>#REF!</v>
          </cell>
          <cell r="F95" t="e">
            <v>#REF!</v>
          </cell>
          <cell r="G95" t="e">
            <v>#REF!</v>
          </cell>
          <cell r="H95" t="e">
            <v>#REF!</v>
          </cell>
          <cell r="I95" t="e">
            <v>#REF!</v>
          </cell>
          <cell r="J95" t="e">
            <v>#REF!</v>
          </cell>
          <cell r="K95" t="e">
            <v>#REF!</v>
          </cell>
          <cell r="L95" t="e">
            <v>#REF!</v>
          </cell>
          <cell r="M95" t="e">
            <v>#REF!</v>
          </cell>
        </row>
        <row r="96">
          <cell r="A96">
            <v>6029</v>
          </cell>
          <cell r="B96" t="str">
            <v>ESS_1020</v>
          </cell>
          <cell r="C96">
            <v>6029</v>
          </cell>
          <cell r="D96">
            <v>0.1</v>
          </cell>
          <cell r="E96">
            <v>0.7</v>
          </cell>
          <cell r="F96">
            <v>0.1</v>
          </cell>
          <cell r="G96">
            <v>9.9999964237213135E-2</v>
          </cell>
          <cell r="H96">
            <v>9.9999964237213135E-2</v>
          </cell>
          <cell r="I96">
            <v>9.9999964237213135E-2</v>
          </cell>
          <cell r="J96">
            <v>9.9999964237213135E-2</v>
          </cell>
          <cell r="K96">
            <v>9.9999964237213135E-2</v>
          </cell>
          <cell r="L96">
            <v>9.9999964237213135E-2</v>
          </cell>
          <cell r="M96">
            <v>9.9999964237213135E-2</v>
          </cell>
        </row>
        <row r="97">
          <cell r="A97">
            <v>9.9999964237213135E-2</v>
          </cell>
          <cell r="B97" t="str">
            <v>Sub-transmission lines and cables</v>
          </cell>
          <cell r="C97" t="e">
            <v>#REF!</v>
          </cell>
          <cell r="D97" t="e">
            <v>#REF!</v>
          </cell>
          <cell r="E97" t="e">
            <v>#REF!</v>
          </cell>
          <cell r="F97" t="e">
            <v>#REF!</v>
          </cell>
          <cell r="G97" t="e">
            <v>#REF!</v>
          </cell>
          <cell r="H97" t="e">
            <v>#REF!</v>
          </cell>
          <cell r="I97" t="e">
            <v>#REF!</v>
          </cell>
          <cell r="J97" t="e">
            <v>#REF!</v>
          </cell>
          <cell r="K97" t="e">
            <v>#REF!</v>
          </cell>
          <cell r="L97" t="e">
            <v>#REF!</v>
          </cell>
          <cell r="M97" t="e">
            <v>#REF!</v>
          </cell>
        </row>
        <row r="98">
          <cell r="A98">
            <v>9.9999964237213135E-2</v>
          </cell>
          <cell r="B98">
            <v>9.9999964237213135E-2</v>
          </cell>
          <cell r="C98">
            <v>1</v>
          </cell>
          <cell r="D98">
            <v>1</v>
          </cell>
          <cell r="E98">
            <v>1</v>
          </cell>
          <cell r="F98">
            <v>1</v>
          </cell>
          <cell r="G98">
            <v>1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A99">
            <v>0</v>
          </cell>
        </row>
        <row r="100">
          <cell r="A100">
            <v>0</v>
          </cell>
          <cell r="B100">
            <v>0</v>
          </cell>
          <cell r="C100" t="str">
            <v>Green = input cell for Sub/tran Planning in % of project expenditure per year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A101">
            <v>0</v>
          </cell>
          <cell r="B101" t="str">
            <v>Title</v>
          </cell>
          <cell r="C101" t="e">
            <v>#REF!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A102">
            <v>0</v>
          </cell>
          <cell r="B102" t="str">
            <v>ESS_1031</v>
          </cell>
          <cell r="C102" t="str">
            <v>2014/15</v>
          </cell>
          <cell r="D102" t="str">
            <v>2015/16</v>
          </cell>
          <cell r="E102" t="str">
            <v>2016/17</v>
          </cell>
          <cell r="F102" t="str">
            <v>2017/18</v>
          </cell>
          <cell r="G102" t="str">
            <v>2018/19</v>
          </cell>
          <cell r="H102" t="str">
            <v>2019/20</v>
          </cell>
          <cell r="I102" t="str">
            <v>2019/21</v>
          </cell>
          <cell r="J102" t="str">
            <v>2021/22</v>
          </cell>
          <cell r="K102" t="str">
            <v>2022/23</v>
          </cell>
          <cell r="L102" t="str">
            <v>2023/24</v>
          </cell>
          <cell r="M102" t="str">
            <v>2024/25</v>
          </cell>
        </row>
        <row r="103">
          <cell r="A103">
            <v>0</v>
          </cell>
          <cell r="B103" t="str">
            <v>PiP Totals</v>
          </cell>
          <cell r="C103" t="e">
            <v>#REF!</v>
          </cell>
          <cell r="D103" t="e">
            <v>#REF!</v>
          </cell>
          <cell r="E103" t="e">
            <v>#REF!</v>
          </cell>
          <cell r="F103" t="e">
            <v>#REF!</v>
          </cell>
          <cell r="G103" t="e">
            <v>#REF!</v>
          </cell>
          <cell r="H103" t="e">
            <v>#REF!</v>
          </cell>
          <cell r="I103" t="e">
            <v>#REF!</v>
          </cell>
          <cell r="J103" t="e">
            <v>#REF!</v>
          </cell>
          <cell r="K103" t="e">
            <v>#REF!</v>
          </cell>
          <cell r="L103" t="e">
            <v>#REF!</v>
          </cell>
          <cell r="M103" t="e">
            <v>#REF!</v>
          </cell>
        </row>
        <row r="104">
          <cell r="A104">
            <v>6030</v>
          </cell>
          <cell r="B104" t="str">
            <v>ESS_1031</v>
          </cell>
          <cell r="C104">
            <v>6030</v>
          </cell>
          <cell r="D104">
            <v>6030</v>
          </cell>
          <cell r="E104">
            <v>6030</v>
          </cell>
          <cell r="F104">
            <v>6030</v>
          </cell>
          <cell r="G104">
            <v>6030</v>
          </cell>
          <cell r="H104">
            <v>6030</v>
          </cell>
          <cell r="I104">
            <v>6030</v>
          </cell>
          <cell r="J104">
            <v>6030</v>
          </cell>
          <cell r="K104">
            <v>6030</v>
          </cell>
          <cell r="L104">
            <v>6030</v>
          </cell>
          <cell r="M104">
            <v>6030</v>
          </cell>
        </row>
        <row r="105">
          <cell r="A105">
            <v>6030</v>
          </cell>
          <cell r="B105" t="str">
            <v xml:space="preserve">Land </v>
          </cell>
          <cell r="C105" t="e">
            <v>#REF!</v>
          </cell>
          <cell r="D105" t="e">
            <v>#REF!</v>
          </cell>
          <cell r="E105" t="e">
            <v>#REF!</v>
          </cell>
          <cell r="F105" t="e">
            <v>#REF!</v>
          </cell>
          <cell r="G105" t="e">
            <v>#REF!</v>
          </cell>
          <cell r="H105" t="e">
            <v>#REF!</v>
          </cell>
          <cell r="I105" t="e">
            <v>#REF!</v>
          </cell>
          <cell r="J105" t="e">
            <v>#REF!</v>
          </cell>
          <cell r="K105" t="e">
            <v>#REF!</v>
          </cell>
          <cell r="L105" t="e">
            <v>#REF!</v>
          </cell>
          <cell r="M105" t="e">
            <v>#REF!</v>
          </cell>
        </row>
        <row r="106">
          <cell r="A106">
            <v>6031</v>
          </cell>
          <cell r="B106" t="str">
            <v>ESS_1031</v>
          </cell>
          <cell r="C106">
            <v>6031</v>
          </cell>
          <cell r="D106">
            <v>6031</v>
          </cell>
          <cell r="E106">
            <v>6031</v>
          </cell>
          <cell r="F106">
            <v>6031</v>
          </cell>
          <cell r="G106">
            <v>6031</v>
          </cell>
          <cell r="H106">
            <v>6031</v>
          </cell>
          <cell r="I106">
            <v>6031</v>
          </cell>
          <cell r="J106">
            <v>6031</v>
          </cell>
          <cell r="K106">
            <v>6031</v>
          </cell>
          <cell r="L106">
            <v>6031</v>
          </cell>
          <cell r="M106">
            <v>6031</v>
          </cell>
        </row>
        <row r="107">
          <cell r="A107">
            <v>6031</v>
          </cell>
          <cell r="B107" t="str">
            <v>Easement</v>
          </cell>
          <cell r="C107" t="e">
            <v>#REF!</v>
          </cell>
          <cell r="D107" t="e">
            <v>#REF!</v>
          </cell>
          <cell r="E107" t="e">
            <v>#REF!</v>
          </cell>
          <cell r="F107" t="e">
            <v>#REF!</v>
          </cell>
          <cell r="G107" t="e">
            <v>#REF!</v>
          </cell>
          <cell r="H107" t="e">
            <v>#REF!</v>
          </cell>
          <cell r="I107" t="e">
            <v>#REF!</v>
          </cell>
          <cell r="J107" t="e">
            <v>#REF!</v>
          </cell>
          <cell r="K107" t="e">
            <v>#REF!</v>
          </cell>
          <cell r="L107" t="e">
            <v>#REF!</v>
          </cell>
          <cell r="M107" t="e">
            <v>#REF!</v>
          </cell>
        </row>
        <row r="108">
          <cell r="A108">
            <v>6032</v>
          </cell>
          <cell r="B108" t="str">
            <v>ESS_1031</v>
          </cell>
          <cell r="C108">
            <v>6032</v>
          </cell>
          <cell r="D108">
            <v>6032</v>
          </cell>
          <cell r="E108">
            <v>6032</v>
          </cell>
          <cell r="F108">
            <v>6032</v>
          </cell>
          <cell r="G108">
            <v>6032</v>
          </cell>
          <cell r="H108">
            <v>6032</v>
          </cell>
          <cell r="I108">
            <v>6032</v>
          </cell>
          <cell r="J108">
            <v>6032</v>
          </cell>
          <cell r="K108">
            <v>6032</v>
          </cell>
          <cell r="L108">
            <v>6032</v>
          </cell>
          <cell r="M108">
            <v>6032</v>
          </cell>
        </row>
        <row r="109">
          <cell r="A109">
            <v>6032</v>
          </cell>
          <cell r="B109" t="str">
            <v>Transformers</v>
          </cell>
          <cell r="C109" t="e">
            <v>#REF!</v>
          </cell>
          <cell r="D109" t="e">
            <v>#REF!</v>
          </cell>
          <cell r="E109" t="e">
            <v>#REF!</v>
          </cell>
          <cell r="F109" t="e">
            <v>#REF!</v>
          </cell>
          <cell r="G109" t="e">
            <v>#REF!</v>
          </cell>
          <cell r="H109" t="e">
            <v>#REF!</v>
          </cell>
          <cell r="I109" t="e">
            <v>#REF!</v>
          </cell>
          <cell r="J109" t="e">
            <v>#REF!</v>
          </cell>
          <cell r="K109" t="e">
            <v>#REF!</v>
          </cell>
          <cell r="L109" t="e">
            <v>#REF!</v>
          </cell>
          <cell r="M109" t="e">
            <v>#REF!</v>
          </cell>
        </row>
        <row r="110">
          <cell r="A110">
            <v>6033</v>
          </cell>
          <cell r="B110" t="str">
            <v>ESS_1031</v>
          </cell>
          <cell r="C110">
            <v>6033</v>
          </cell>
          <cell r="D110">
            <v>6033</v>
          </cell>
          <cell r="E110">
            <v>6033</v>
          </cell>
          <cell r="F110">
            <v>6033</v>
          </cell>
          <cell r="G110">
            <v>6033</v>
          </cell>
          <cell r="H110">
            <v>6033</v>
          </cell>
          <cell r="I110">
            <v>6033</v>
          </cell>
          <cell r="J110">
            <v>6033</v>
          </cell>
          <cell r="K110">
            <v>6033</v>
          </cell>
          <cell r="L110">
            <v>6033</v>
          </cell>
          <cell r="M110">
            <v>6033</v>
          </cell>
        </row>
        <row r="111">
          <cell r="A111">
            <v>6033</v>
          </cell>
          <cell r="B111" t="str">
            <v>Transformers</v>
          </cell>
          <cell r="C111" t="e">
            <v>#REF!</v>
          </cell>
          <cell r="D111" t="e">
            <v>#REF!</v>
          </cell>
          <cell r="E111" t="e">
            <v>#REF!</v>
          </cell>
          <cell r="F111" t="e">
            <v>#REF!</v>
          </cell>
          <cell r="G111" t="e">
            <v>#REF!</v>
          </cell>
          <cell r="H111" t="e">
            <v>#REF!</v>
          </cell>
          <cell r="I111" t="e">
            <v>#REF!</v>
          </cell>
          <cell r="J111" t="e">
            <v>#REF!</v>
          </cell>
          <cell r="K111" t="e">
            <v>#REF!</v>
          </cell>
          <cell r="L111" t="e">
            <v>#REF!</v>
          </cell>
          <cell r="M111" t="e">
            <v>#REF!</v>
          </cell>
        </row>
        <row r="112">
          <cell r="A112">
            <v>6034</v>
          </cell>
          <cell r="B112" t="str">
            <v>ESS_1031</v>
          </cell>
          <cell r="C112">
            <v>1</v>
          </cell>
          <cell r="D112">
            <v>1</v>
          </cell>
          <cell r="E112">
            <v>1</v>
          </cell>
          <cell r="F112">
            <v>1</v>
          </cell>
          <cell r="G112">
            <v>1</v>
          </cell>
          <cell r="H112">
            <v>1</v>
          </cell>
          <cell r="I112">
            <v>1</v>
          </cell>
          <cell r="J112">
            <v>1</v>
          </cell>
          <cell r="K112">
            <v>1</v>
          </cell>
          <cell r="L112">
            <v>1</v>
          </cell>
          <cell r="M112">
            <v>1</v>
          </cell>
        </row>
        <row r="113">
          <cell r="A113">
            <v>1</v>
          </cell>
          <cell r="B113" t="str">
            <v>Sub-transmission lines and cables</v>
          </cell>
          <cell r="C113" t="e">
            <v>#REF!</v>
          </cell>
          <cell r="D113" t="e">
            <v>#REF!</v>
          </cell>
          <cell r="E113" t="e">
            <v>#REF!</v>
          </cell>
          <cell r="F113" t="e">
            <v>#REF!</v>
          </cell>
          <cell r="G113" t="e">
            <v>#REF!</v>
          </cell>
          <cell r="H113" t="e">
            <v>#REF!</v>
          </cell>
          <cell r="I113" t="e">
            <v>#REF!</v>
          </cell>
          <cell r="J113" t="e">
            <v>#REF!</v>
          </cell>
          <cell r="K113" t="e">
            <v>#REF!</v>
          </cell>
          <cell r="L113" t="e">
            <v>#REF!</v>
          </cell>
          <cell r="M113" t="e">
            <v>#REF!</v>
          </cell>
        </row>
        <row r="114">
          <cell r="A114">
            <v>1</v>
          </cell>
          <cell r="B114">
            <v>1</v>
          </cell>
          <cell r="C114">
            <v>1</v>
          </cell>
          <cell r="D114">
            <v>1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A115">
            <v>0</v>
          </cell>
        </row>
        <row r="116">
          <cell r="A116">
            <v>0</v>
          </cell>
          <cell r="B116">
            <v>0</v>
          </cell>
          <cell r="C116" t="str">
            <v>Green = input cell for Sub/tran Planning in % of project expenditure per year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A117">
            <v>0</v>
          </cell>
          <cell r="B117" t="str">
            <v>Title</v>
          </cell>
          <cell r="C117" t="e">
            <v>#REF!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18">
          <cell r="A118">
            <v>0</v>
          </cell>
          <cell r="B118" t="str">
            <v>ESS_1039</v>
          </cell>
          <cell r="C118" t="str">
            <v>2014/15</v>
          </cell>
          <cell r="D118" t="str">
            <v>2015/16</v>
          </cell>
          <cell r="E118" t="str">
            <v>2016/17</v>
          </cell>
          <cell r="F118" t="str">
            <v>2017/18</v>
          </cell>
          <cell r="G118" t="str">
            <v>2018/19</v>
          </cell>
          <cell r="H118" t="str">
            <v>2019/20</v>
          </cell>
          <cell r="I118" t="str">
            <v>2019/21</v>
          </cell>
          <cell r="J118" t="str">
            <v>2021/22</v>
          </cell>
          <cell r="K118" t="str">
            <v>2022/23</v>
          </cell>
          <cell r="L118" t="str">
            <v>2023/24</v>
          </cell>
          <cell r="M118" t="str">
            <v>2024/25</v>
          </cell>
        </row>
        <row r="119">
          <cell r="A119">
            <v>0</v>
          </cell>
          <cell r="B119" t="str">
            <v>PiP Totals</v>
          </cell>
          <cell r="C119" t="e">
            <v>#REF!</v>
          </cell>
          <cell r="D119" t="e">
            <v>#REF!</v>
          </cell>
          <cell r="E119" t="e">
            <v>#REF!</v>
          </cell>
          <cell r="F119" t="e">
            <v>#REF!</v>
          </cell>
          <cell r="G119" t="e">
            <v>#REF!</v>
          </cell>
          <cell r="H119" t="e">
            <v>#REF!</v>
          </cell>
          <cell r="I119" t="e">
            <v>#REF!</v>
          </cell>
          <cell r="J119" t="e">
            <v>#REF!</v>
          </cell>
          <cell r="K119" t="e">
            <v>#REF!</v>
          </cell>
          <cell r="L119" t="e">
            <v>#REF!</v>
          </cell>
          <cell r="M119" t="e">
            <v>#REF!</v>
          </cell>
        </row>
        <row r="120">
          <cell r="A120">
            <v>6035</v>
          </cell>
          <cell r="B120" t="str">
            <v>ESS_1039</v>
          </cell>
          <cell r="C120">
            <v>6035</v>
          </cell>
          <cell r="D120">
            <v>6035</v>
          </cell>
          <cell r="E120">
            <v>6035</v>
          </cell>
          <cell r="F120">
            <v>6035</v>
          </cell>
          <cell r="G120">
            <v>6035</v>
          </cell>
          <cell r="H120">
            <v>6035</v>
          </cell>
          <cell r="I120">
            <v>6035</v>
          </cell>
          <cell r="J120">
            <v>6035</v>
          </cell>
          <cell r="K120">
            <v>6035</v>
          </cell>
          <cell r="L120">
            <v>6035</v>
          </cell>
          <cell r="M120">
            <v>6035</v>
          </cell>
        </row>
        <row r="121">
          <cell r="A121">
            <v>6035</v>
          </cell>
          <cell r="B121" t="str">
            <v xml:space="preserve">Land </v>
          </cell>
          <cell r="C121" t="e">
            <v>#REF!</v>
          </cell>
          <cell r="D121" t="e">
            <v>#REF!</v>
          </cell>
          <cell r="E121" t="e">
            <v>#REF!</v>
          </cell>
          <cell r="F121" t="e">
            <v>#REF!</v>
          </cell>
          <cell r="G121" t="e">
            <v>#REF!</v>
          </cell>
          <cell r="H121" t="e">
            <v>#REF!</v>
          </cell>
          <cell r="I121" t="e">
            <v>#REF!</v>
          </cell>
          <cell r="J121" t="e">
            <v>#REF!</v>
          </cell>
          <cell r="K121" t="e">
            <v>#REF!</v>
          </cell>
          <cell r="L121" t="e">
            <v>#REF!</v>
          </cell>
          <cell r="M121" t="e">
            <v>#REF!</v>
          </cell>
        </row>
        <row r="122">
          <cell r="A122">
            <v>6036</v>
          </cell>
          <cell r="B122" t="str">
            <v>ESS_1039</v>
          </cell>
          <cell r="C122">
            <v>0.02</v>
          </cell>
          <cell r="D122">
            <v>0.02</v>
          </cell>
          <cell r="E122">
            <v>1.9999995827674866E-2</v>
          </cell>
          <cell r="F122">
            <v>1.9999995827674866E-2</v>
          </cell>
          <cell r="G122">
            <v>1.9999995827674866E-2</v>
          </cell>
          <cell r="H122">
            <v>1.9999995827674866E-2</v>
          </cell>
          <cell r="I122">
            <v>1.9999995827674866E-2</v>
          </cell>
          <cell r="J122">
            <v>1.9999995827674866E-2</v>
          </cell>
          <cell r="K122">
            <v>1.9999995827674866E-2</v>
          </cell>
          <cell r="L122">
            <v>1.9999995827674866E-2</v>
          </cell>
          <cell r="M122">
            <v>1.9999995827674866E-2</v>
          </cell>
        </row>
        <row r="123">
          <cell r="A123">
            <v>1.9999995827674866E-2</v>
          </cell>
          <cell r="B123" t="str">
            <v>Easement</v>
          </cell>
          <cell r="C123" t="e">
            <v>#REF!</v>
          </cell>
          <cell r="D123" t="e">
            <v>#REF!</v>
          </cell>
          <cell r="E123" t="e">
            <v>#REF!</v>
          </cell>
          <cell r="F123" t="e">
            <v>#REF!</v>
          </cell>
          <cell r="G123" t="e">
            <v>#REF!</v>
          </cell>
          <cell r="H123" t="e">
            <v>#REF!</v>
          </cell>
          <cell r="I123" t="e">
            <v>#REF!</v>
          </cell>
          <cell r="J123" t="e">
            <v>#REF!</v>
          </cell>
          <cell r="K123" t="e">
            <v>#REF!</v>
          </cell>
          <cell r="L123" t="e">
            <v>#REF!</v>
          </cell>
          <cell r="M123" t="e">
            <v>#REF!</v>
          </cell>
        </row>
        <row r="124">
          <cell r="A124">
            <v>6037</v>
          </cell>
          <cell r="B124" t="str">
            <v>ESS_1039</v>
          </cell>
          <cell r="C124">
            <v>0.6</v>
          </cell>
          <cell r="D124">
            <v>0.05</v>
          </cell>
          <cell r="E124">
            <v>4.9999982118606567E-2</v>
          </cell>
          <cell r="F124">
            <v>4.9999982118606567E-2</v>
          </cell>
          <cell r="G124">
            <v>4.9999982118606567E-2</v>
          </cell>
          <cell r="H124">
            <v>4.9999982118606567E-2</v>
          </cell>
          <cell r="I124">
            <v>4.9999982118606567E-2</v>
          </cell>
          <cell r="J124">
            <v>4.9999982118606567E-2</v>
          </cell>
          <cell r="K124">
            <v>4.9999982118606567E-2</v>
          </cell>
          <cell r="L124">
            <v>4.9999982118606567E-2</v>
          </cell>
          <cell r="M124">
            <v>4.9999982118606567E-2</v>
          </cell>
        </row>
        <row r="125">
          <cell r="A125">
            <v>4.9999982118606567E-2</v>
          </cell>
          <cell r="B125" t="str">
            <v>Transformers</v>
          </cell>
          <cell r="C125" t="e">
            <v>#REF!</v>
          </cell>
          <cell r="D125" t="e">
            <v>#REF!</v>
          </cell>
          <cell r="E125" t="e">
            <v>#REF!</v>
          </cell>
          <cell r="F125" t="e">
            <v>#REF!</v>
          </cell>
          <cell r="G125" t="e">
            <v>#REF!</v>
          </cell>
          <cell r="H125" t="e">
            <v>#REF!</v>
          </cell>
          <cell r="I125" t="e">
            <v>#REF!</v>
          </cell>
          <cell r="J125" t="e">
            <v>#REF!</v>
          </cell>
          <cell r="K125" t="e">
            <v>#REF!</v>
          </cell>
          <cell r="L125" t="e">
            <v>#REF!</v>
          </cell>
          <cell r="M125" t="e">
            <v>#REF!</v>
          </cell>
        </row>
        <row r="126">
          <cell r="A126">
            <v>6038</v>
          </cell>
          <cell r="B126" t="str">
            <v>ESS_1039</v>
          </cell>
          <cell r="C126">
            <v>0.2</v>
          </cell>
          <cell r="D126">
            <v>0.19999992847442627</v>
          </cell>
          <cell r="E126">
            <v>0.19999992847442627</v>
          </cell>
          <cell r="F126">
            <v>0.19999992847442627</v>
          </cell>
          <cell r="G126">
            <v>0.19999992847442627</v>
          </cell>
          <cell r="H126">
            <v>0.19999992847442627</v>
          </cell>
          <cell r="I126">
            <v>0.19999992847442627</v>
          </cell>
          <cell r="J126">
            <v>0.19999992847442627</v>
          </cell>
          <cell r="K126">
            <v>0.19999992847442627</v>
          </cell>
          <cell r="L126">
            <v>0.19999992847442627</v>
          </cell>
          <cell r="M126">
            <v>0.19999992847442627</v>
          </cell>
        </row>
        <row r="127">
          <cell r="A127">
            <v>0.19999992847442627</v>
          </cell>
          <cell r="B127" t="str">
            <v>Transformers</v>
          </cell>
          <cell r="C127" t="e">
            <v>#REF!</v>
          </cell>
          <cell r="D127" t="e">
            <v>#REF!</v>
          </cell>
          <cell r="E127" t="e">
            <v>#REF!</v>
          </cell>
          <cell r="F127" t="e">
            <v>#REF!</v>
          </cell>
          <cell r="G127" t="e">
            <v>#REF!</v>
          </cell>
          <cell r="H127" t="e">
            <v>#REF!</v>
          </cell>
          <cell r="I127" t="e">
            <v>#REF!</v>
          </cell>
          <cell r="J127" t="e">
            <v>#REF!</v>
          </cell>
          <cell r="K127" t="e">
            <v>#REF!</v>
          </cell>
          <cell r="L127" t="e">
            <v>#REF!</v>
          </cell>
          <cell r="M127" t="e">
            <v>#REF!</v>
          </cell>
        </row>
        <row r="128">
          <cell r="A128">
            <v>6039</v>
          </cell>
          <cell r="B128" t="str">
            <v>ESS_1039</v>
          </cell>
          <cell r="C128">
            <v>0.18</v>
          </cell>
          <cell r="D128">
            <v>0.93</v>
          </cell>
          <cell r="E128">
            <v>1</v>
          </cell>
          <cell r="F128">
            <v>1</v>
          </cell>
          <cell r="G128">
            <v>1</v>
          </cell>
          <cell r="H128">
            <v>1</v>
          </cell>
          <cell r="I128">
            <v>1</v>
          </cell>
          <cell r="J128">
            <v>1</v>
          </cell>
          <cell r="K128">
            <v>1</v>
          </cell>
          <cell r="L128">
            <v>1</v>
          </cell>
          <cell r="M128">
            <v>1</v>
          </cell>
        </row>
        <row r="129">
          <cell r="A129">
            <v>1</v>
          </cell>
          <cell r="B129" t="str">
            <v>Sub-transmission lines and cables</v>
          </cell>
          <cell r="C129" t="e">
            <v>#REF!</v>
          </cell>
          <cell r="D129" t="e">
            <v>#REF!</v>
          </cell>
          <cell r="E129" t="e">
            <v>#REF!</v>
          </cell>
          <cell r="F129" t="e">
            <v>#REF!</v>
          </cell>
          <cell r="G129" t="e">
            <v>#REF!</v>
          </cell>
          <cell r="H129" t="e">
            <v>#REF!</v>
          </cell>
          <cell r="I129" t="e">
            <v>#REF!</v>
          </cell>
          <cell r="J129" t="e">
            <v>#REF!</v>
          </cell>
          <cell r="K129" t="e">
            <v>#REF!</v>
          </cell>
          <cell r="L129" t="e">
            <v>#REF!</v>
          </cell>
          <cell r="M129" t="e">
            <v>#REF!</v>
          </cell>
        </row>
        <row r="130">
          <cell r="A130">
            <v>1</v>
          </cell>
          <cell r="B130">
            <v>1</v>
          </cell>
          <cell r="C130">
            <v>1</v>
          </cell>
          <cell r="D130">
            <v>1</v>
          </cell>
          <cell r="E130">
            <v>1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A131">
            <v>0</v>
          </cell>
        </row>
        <row r="132">
          <cell r="A132">
            <v>0</v>
          </cell>
          <cell r="B132">
            <v>0</v>
          </cell>
          <cell r="C132" t="str">
            <v>Green = input cell for Sub/tran Planning in % of project expenditure per year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</row>
        <row r="133">
          <cell r="A133">
            <v>0</v>
          </cell>
          <cell r="B133" t="str">
            <v>Title</v>
          </cell>
          <cell r="C133" t="e">
            <v>#REF!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</row>
        <row r="134">
          <cell r="A134">
            <v>0</v>
          </cell>
          <cell r="B134" t="str">
            <v>ESS_2016</v>
          </cell>
          <cell r="C134" t="str">
            <v>2014/15</v>
          </cell>
          <cell r="D134" t="str">
            <v>2015/16</v>
          </cell>
          <cell r="E134" t="str">
            <v>2016/17</v>
          </cell>
          <cell r="F134" t="str">
            <v>2017/18</v>
          </cell>
          <cell r="G134" t="str">
            <v>2018/19</v>
          </cell>
          <cell r="H134" t="str">
            <v>2019/20</v>
          </cell>
          <cell r="I134" t="str">
            <v>2019/21</v>
          </cell>
          <cell r="J134" t="str">
            <v>2021/22</v>
          </cell>
          <cell r="K134" t="str">
            <v>2022/23</v>
          </cell>
          <cell r="L134" t="str">
            <v>2023/24</v>
          </cell>
          <cell r="M134" t="str">
            <v>2024/25</v>
          </cell>
        </row>
        <row r="135">
          <cell r="A135">
            <v>0</v>
          </cell>
          <cell r="B135" t="str">
            <v>PiP Totals</v>
          </cell>
          <cell r="C135" t="e">
            <v>#REF!</v>
          </cell>
          <cell r="D135" t="e">
            <v>#REF!</v>
          </cell>
          <cell r="E135" t="e">
            <v>#REF!</v>
          </cell>
          <cell r="F135" t="e">
            <v>#REF!</v>
          </cell>
          <cell r="G135" t="e">
            <v>#REF!</v>
          </cell>
          <cell r="H135" t="e">
            <v>#REF!</v>
          </cell>
          <cell r="I135" t="e">
            <v>#REF!</v>
          </cell>
          <cell r="J135" t="e">
            <v>#REF!</v>
          </cell>
          <cell r="K135" t="e">
            <v>#REF!</v>
          </cell>
          <cell r="L135" t="e">
            <v>#REF!</v>
          </cell>
          <cell r="M135" t="e">
            <v>#REF!</v>
          </cell>
        </row>
        <row r="136">
          <cell r="A136">
            <v>6040</v>
          </cell>
          <cell r="B136" t="str">
            <v>ESS_2016</v>
          </cell>
          <cell r="C136">
            <v>0.05</v>
          </cell>
          <cell r="D136">
            <v>4.9999982118606567E-2</v>
          </cell>
          <cell r="E136">
            <v>1</v>
          </cell>
          <cell r="F136">
            <v>1</v>
          </cell>
          <cell r="G136">
            <v>1</v>
          </cell>
          <cell r="H136">
            <v>1</v>
          </cell>
          <cell r="I136">
            <v>1</v>
          </cell>
          <cell r="J136">
            <v>1</v>
          </cell>
          <cell r="K136">
            <v>1</v>
          </cell>
          <cell r="L136">
            <v>1</v>
          </cell>
          <cell r="M136">
            <v>1</v>
          </cell>
        </row>
        <row r="137">
          <cell r="A137">
            <v>1</v>
          </cell>
          <cell r="B137" t="str">
            <v xml:space="preserve">Land </v>
          </cell>
          <cell r="C137" t="e">
            <v>#REF!</v>
          </cell>
          <cell r="D137" t="e">
            <v>#REF!</v>
          </cell>
          <cell r="E137" t="e">
            <v>#REF!</v>
          </cell>
          <cell r="F137" t="e">
            <v>#REF!</v>
          </cell>
          <cell r="G137" t="e">
            <v>#REF!</v>
          </cell>
          <cell r="H137" t="e">
            <v>#REF!</v>
          </cell>
          <cell r="I137" t="e">
            <v>#REF!</v>
          </cell>
          <cell r="J137" t="e">
            <v>#REF!</v>
          </cell>
          <cell r="K137" t="e">
            <v>#REF!</v>
          </cell>
          <cell r="L137" t="e">
            <v>#REF!</v>
          </cell>
          <cell r="M137" t="e">
            <v>#REF!</v>
          </cell>
        </row>
        <row r="138">
          <cell r="A138">
            <v>6041</v>
          </cell>
          <cell r="B138" t="str">
            <v>ESS_2016</v>
          </cell>
          <cell r="C138">
            <v>0.95</v>
          </cell>
          <cell r="D138">
            <v>1</v>
          </cell>
          <cell r="E138">
            <v>1</v>
          </cell>
          <cell r="F138">
            <v>1</v>
          </cell>
          <cell r="G138">
            <v>1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</row>
        <row r="139">
          <cell r="A139">
            <v>1</v>
          </cell>
          <cell r="B139" t="str">
            <v>Easement</v>
          </cell>
          <cell r="C139" t="e">
            <v>#REF!</v>
          </cell>
          <cell r="D139" t="e">
            <v>#REF!</v>
          </cell>
          <cell r="E139" t="e">
            <v>#REF!</v>
          </cell>
          <cell r="F139" t="e">
            <v>#REF!</v>
          </cell>
          <cell r="G139" t="e">
            <v>#REF!</v>
          </cell>
          <cell r="H139" t="e">
            <v>#REF!</v>
          </cell>
          <cell r="I139" t="e">
            <v>#REF!</v>
          </cell>
          <cell r="J139" t="e">
            <v>#REF!</v>
          </cell>
          <cell r="K139" t="e">
            <v>#REF!</v>
          </cell>
          <cell r="L139" t="e">
            <v>#REF!</v>
          </cell>
          <cell r="M139" t="e">
            <v>#REF!</v>
          </cell>
        </row>
        <row r="140">
          <cell r="A140">
            <v>6042</v>
          </cell>
          <cell r="B140" t="str">
            <v>ESS_2016</v>
          </cell>
          <cell r="C140">
            <v>6042</v>
          </cell>
          <cell r="D140">
            <v>6042</v>
          </cell>
          <cell r="E140">
            <v>6042</v>
          </cell>
          <cell r="F140">
            <v>6042</v>
          </cell>
          <cell r="G140">
            <v>6042</v>
          </cell>
          <cell r="H140">
            <v>6042</v>
          </cell>
          <cell r="I140">
            <v>6042</v>
          </cell>
          <cell r="J140">
            <v>6042</v>
          </cell>
          <cell r="K140">
            <v>6042</v>
          </cell>
          <cell r="L140">
            <v>6042</v>
          </cell>
          <cell r="M140">
            <v>6042</v>
          </cell>
        </row>
        <row r="141">
          <cell r="A141">
            <v>6042</v>
          </cell>
          <cell r="B141" t="str">
            <v>Transformers</v>
          </cell>
          <cell r="C141" t="e">
            <v>#REF!</v>
          </cell>
          <cell r="D141" t="e">
            <v>#REF!</v>
          </cell>
          <cell r="E141" t="e">
            <v>#REF!</v>
          </cell>
          <cell r="F141" t="e">
            <v>#REF!</v>
          </cell>
          <cell r="G141" t="e">
            <v>#REF!</v>
          </cell>
          <cell r="H141" t="e">
            <v>#REF!</v>
          </cell>
          <cell r="I141" t="e">
            <v>#REF!</v>
          </cell>
          <cell r="J141" t="e">
            <v>#REF!</v>
          </cell>
          <cell r="K141" t="e">
            <v>#REF!</v>
          </cell>
          <cell r="L141" t="e">
            <v>#REF!</v>
          </cell>
          <cell r="M141" t="e">
            <v>#REF!</v>
          </cell>
        </row>
        <row r="142">
          <cell r="A142">
            <v>6043</v>
          </cell>
          <cell r="B142" t="str">
            <v>ESS_2016</v>
          </cell>
          <cell r="C142">
            <v>6043</v>
          </cell>
          <cell r="D142">
            <v>6043</v>
          </cell>
          <cell r="E142">
            <v>6043</v>
          </cell>
          <cell r="F142">
            <v>6043</v>
          </cell>
          <cell r="G142">
            <v>6043</v>
          </cell>
          <cell r="H142">
            <v>6043</v>
          </cell>
          <cell r="I142">
            <v>6043</v>
          </cell>
          <cell r="J142">
            <v>6043</v>
          </cell>
          <cell r="K142">
            <v>6043</v>
          </cell>
          <cell r="L142">
            <v>6043</v>
          </cell>
          <cell r="M142">
            <v>6043</v>
          </cell>
        </row>
        <row r="143">
          <cell r="A143">
            <v>6043</v>
          </cell>
          <cell r="B143" t="str">
            <v>Transformers</v>
          </cell>
          <cell r="C143" t="e">
            <v>#REF!</v>
          </cell>
          <cell r="D143" t="e">
            <v>#REF!</v>
          </cell>
          <cell r="E143" t="e">
            <v>#REF!</v>
          </cell>
          <cell r="F143" t="e">
            <v>#REF!</v>
          </cell>
          <cell r="G143" t="e">
            <v>#REF!</v>
          </cell>
          <cell r="H143" t="e">
            <v>#REF!</v>
          </cell>
          <cell r="I143" t="e">
            <v>#REF!</v>
          </cell>
          <cell r="J143" t="e">
            <v>#REF!</v>
          </cell>
          <cell r="K143" t="e">
            <v>#REF!</v>
          </cell>
          <cell r="L143" t="e">
            <v>#REF!</v>
          </cell>
          <cell r="M143" t="e">
            <v>#REF!</v>
          </cell>
        </row>
        <row r="144">
          <cell r="A144">
            <v>6044</v>
          </cell>
          <cell r="B144" t="str">
            <v>ESS_2016</v>
          </cell>
          <cell r="C144">
            <v>6044</v>
          </cell>
          <cell r="D144">
            <v>6044</v>
          </cell>
          <cell r="E144">
            <v>6044</v>
          </cell>
          <cell r="F144">
            <v>6044</v>
          </cell>
          <cell r="G144">
            <v>6044</v>
          </cell>
          <cell r="H144">
            <v>6044</v>
          </cell>
          <cell r="I144">
            <v>6044</v>
          </cell>
          <cell r="J144">
            <v>6044</v>
          </cell>
          <cell r="K144">
            <v>6044</v>
          </cell>
          <cell r="L144">
            <v>6044</v>
          </cell>
          <cell r="M144">
            <v>6044</v>
          </cell>
        </row>
        <row r="145">
          <cell r="A145">
            <v>6044</v>
          </cell>
          <cell r="B145" t="str">
            <v>Sub-transmission lines and cables</v>
          </cell>
          <cell r="C145" t="e">
            <v>#REF!</v>
          </cell>
          <cell r="D145" t="e">
            <v>#REF!</v>
          </cell>
          <cell r="E145" t="e">
            <v>#REF!</v>
          </cell>
          <cell r="F145" t="e">
            <v>#REF!</v>
          </cell>
          <cell r="G145" t="e">
            <v>#REF!</v>
          </cell>
          <cell r="H145" t="e">
            <v>#REF!</v>
          </cell>
          <cell r="I145" t="e">
            <v>#REF!</v>
          </cell>
          <cell r="J145" t="e">
            <v>#REF!</v>
          </cell>
          <cell r="K145" t="e">
            <v>#REF!</v>
          </cell>
          <cell r="L145" t="e">
            <v>#REF!</v>
          </cell>
          <cell r="M145" t="e">
            <v>#REF!</v>
          </cell>
        </row>
        <row r="146">
          <cell r="A146">
            <v>6044</v>
          </cell>
          <cell r="B146">
            <v>6044</v>
          </cell>
          <cell r="C146">
            <v>1</v>
          </cell>
          <cell r="D146">
            <v>1</v>
          </cell>
          <cell r="E146">
            <v>1</v>
          </cell>
          <cell r="F146">
            <v>0</v>
          </cell>
          <cell r="G146">
            <v>1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</row>
        <row r="147">
          <cell r="A147">
            <v>0</v>
          </cell>
        </row>
        <row r="148">
          <cell r="A148">
            <v>0</v>
          </cell>
          <cell r="B148">
            <v>0</v>
          </cell>
          <cell r="C148" t="str">
            <v>Green = input cell for Sub/tran Planning in % of project expenditure per year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A149">
            <v>0</v>
          </cell>
          <cell r="B149" t="str">
            <v>Title</v>
          </cell>
          <cell r="C149" t="e">
            <v>#REF!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</row>
        <row r="150">
          <cell r="A150">
            <v>0</v>
          </cell>
          <cell r="B150" t="str">
            <v>ESS_2018</v>
          </cell>
          <cell r="C150" t="str">
            <v>2014/15</v>
          </cell>
          <cell r="D150" t="str">
            <v>2015/16</v>
          </cell>
          <cell r="E150" t="str">
            <v>2016/17</v>
          </cell>
          <cell r="F150" t="str">
            <v>2017/18</v>
          </cell>
          <cell r="G150" t="str">
            <v>2018/19</v>
          </cell>
          <cell r="H150" t="str">
            <v>2019/20</v>
          </cell>
          <cell r="I150" t="str">
            <v>2019/21</v>
          </cell>
          <cell r="J150" t="str">
            <v>2021/22</v>
          </cell>
          <cell r="K150" t="str">
            <v>2022/23</v>
          </cell>
          <cell r="L150" t="str">
            <v>2023/24</v>
          </cell>
          <cell r="M150" t="str">
            <v>2024/25</v>
          </cell>
        </row>
        <row r="151">
          <cell r="A151">
            <v>0</v>
          </cell>
          <cell r="B151" t="str">
            <v>PiP Totals</v>
          </cell>
          <cell r="C151" t="e">
            <v>#REF!</v>
          </cell>
          <cell r="D151" t="e">
            <v>#REF!</v>
          </cell>
          <cell r="E151" t="e">
            <v>#REF!</v>
          </cell>
          <cell r="F151" t="e">
            <v>#REF!</v>
          </cell>
          <cell r="G151" t="e">
            <v>#REF!</v>
          </cell>
          <cell r="H151" t="e">
            <v>#REF!</v>
          </cell>
          <cell r="I151" t="e">
            <v>#REF!</v>
          </cell>
          <cell r="J151" t="e">
            <v>#REF!</v>
          </cell>
          <cell r="K151" t="e">
            <v>#REF!</v>
          </cell>
          <cell r="L151" t="e">
            <v>#REF!</v>
          </cell>
          <cell r="M151" t="e">
            <v>#REF!</v>
          </cell>
        </row>
        <row r="152">
          <cell r="A152">
            <v>6045</v>
          </cell>
          <cell r="B152" t="str">
            <v>ESS_2018</v>
          </cell>
          <cell r="C152">
            <v>6045</v>
          </cell>
          <cell r="D152">
            <v>6045</v>
          </cell>
          <cell r="E152">
            <v>6045</v>
          </cell>
          <cell r="F152">
            <v>6045</v>
          </cell>
          <cell r="G152">
            <v>6045</v>
          </cell>
          <cell r="H152">
            <v>6045</v>
          </cell>
          <cell r="I152">
            <v>6045</v>
          </cell>
          <cell r="J152">
            <v>6045</v>
          </cell>
          <cell r="K152">
            <v>6045</v>
          </cell>
          <cell r="L152">
            <v>6045</v>
          </cell>
          <cell r="M152">
            <v>6045</v>
          </cell>
        </row>
        <row r="153">
          <cell r="A153">
            <v>6045</v>
          </cell>
          <cell r="B153" t="str">
            <v xml:space="preserve">Land </v>
          </cell>
          <cell r="C153" t="e">
            <v>#REF!</v>
          </cell>
          <cell r="D153" t="e">
            <v>#REF!</v>
          </cell>
          <cell r="E153" t="e">
            <v>#REF!</v>
          </cell>
          <cell r="F153" t="e">
            <v>#REF!</v>
          </cell>
          <cell r="G153" t="e">
            <v>#REF!</v>
          </cell>
          <cell r="H153" t="e">
            <v>#REF!</v>
          </cell>
          <cell r="I153" t="e">
            <v>#REF!</v>
          </cell>
          <cell r="J153" t="e">
            <v>#REF!</v>
          </cell>
          <cell r="K153" t="e">
            <v>#REF!</v>
          </cell>
          <cell r="L153" t="e">
            <v>#REF!</v>
          </cell>
          <cell r="M153" t="e">
            <v>#REF!</v>
          </cell>
        </row>
        <row r="154">
          <cell r="A154">
            <v>6046</v>
          </cell>
          <cell r="B154" t="str">
            <v>ESS_2018</v>
          </cell>
          <cell r="C154">
            <v>0.03</v>
          </cell>
          <cell r="D154">
            <v>0.04</v>
          </cell>
          <cell r="E154">
            <v>3.9999991655349731E-2</v>
          </cell>
          <cell r="F154">
            <v>3.9999991655349731E-2</v>
          </cell>
          <cell r="G154">
            <v>3.9999991655349731E-2</v>
          </cell>
          <cell r="H154">
            <v>3.9999991655349731E-2</v>
          </cell>
          <cell r="I154">
            <v>3.9999991655349731E-2</v>
          </cell>
          <cell r="J154">
            <v>3.9999991655349731E-2</v>
          </cell>
          <cell r="K154">
            <v>3.9999991655349731E-2</v>
          </cell>
          <cell r="L154">
            <v>3.9999991655349731E-2</v>
          </cell>
          <cell r="M154">
            <v>3.9999991655349731E-2</v>
          </cell>
        </row>
        <row r="155">
          <cell r="A155">
            <v>3.9999991655349731E-2</v>
          </cell>
          <cell r="B155" t="str">
            <v>Easement</v>
          </cell>
          <cell r="C155" t="e">
            <v>#REF!</v>
          </cell>
          <cell r="D155" t="e">
            <v>#REF!</v>
          </cell>
          <cell r="E155" t="e">
            <v>#REF!</v>
          </cell>
          <cell r="F155" t="e">
            <v>#REF!</v>
          </cell>
          <cell r="G155" t="e">
            <v>#REF!</v>
          </cell>
          <cell r="H155" t="e">
            <v>#REF!</v>
          </cell>
          <cell r="I155" t="e">
            <v>#REF!</v>
          </cell>
          <cell r="J155" t="e">
            <v>#REF!</v>
          </cell>
          <cell r="K155" t="e">
            <v>#REF!</v>
          </cell>
          <cell r="L155" t="e">
            <v>#REF!</v>
          </cell>
          <cell r="M155" t="e">
            <v>#REF!</v>
          </cell>
        </row>
        <row r="156">
          <cell r="A156">
            <v>6047</v>
          </cell>
          <cell r="B156" t="str">
            <v>ESS_2018</v>
          </cell>
          <cell r="C156">
            <v>6047</v>
          </cell>
          <cell r="D156">
            <v>6047</v>
          </cell>
          <cell r="E156">
            <v>6047</v>
          </cell>
          <cell r="F156">
            <v>6047</v>
          </cell>
          <cell r="G156">
            <v>6047</v>
          </cell>
          <cell r="H156">
            <v>6047</v>
          </cell>
          <cell r="I156">
            <v>6047</v>
          </cell>
          <cell r="J156">
            <v>6047</v>
          </cell>
          <cell r="K156">
            <v>6047</v>
          </cell>
          <cell r="L156">
            <v>6047</v>
          </cell>
          <cell r="M156">
            <v>6047</v>
          </cell>
        </row>
        <row r="157">
          <cell r="A157">
            <v>6047</v>
          </cell>
          <cell r="B157" t="str">
            <v>Transformers</v>
          </cell>
          <cell r="C157" t="e">
            <v>#REF!</v>
          </cell>
          <cell r="D157" t="e">
            <v>#REF!</v>
          </cell>
          <cell r="E157" t="e">
            <v>#REF!</v>
          </cell>
          <cell r="F157" t="e">
            <v>#REF!</v>
          </cell>
          <cell r="G157" t="e">
            <v>#REF!</v>
          </cell>
          <cell r="H157" t="e">
            <v>#REF!</v>
          </cell>
          <cell r="I157" t="e">
            <v>#REF!</v>
          </cell>
          <cell r="J157" t="e">
            <v>#REF!</v>
          </cell>
          <cell r="K157" t="e">
            <v>#REF!</v>
          </cell>
          <cell r="L157" t="e">
            <v>#REF!</v>
          </cell>
          <cell r="M157" t="e">
            <v>#REF!</v>
          </cell>
        </row>
        <row r="158">
          <cell r="A158">
            <v>6048</v>
          </cell>
          <cell r="B158" t="str">
            <v>ESS_2018</v>
          </cell>
          <cell r="C158">
            <v>0.23</v>
          </cell>
          <cell r="D158">
            <v>0.1</v>
          </cell>
          <cell r="E158">
            <v>1</v>
          </cell>
          <cell r="F158">
            <v>1</v>
          </cell>
          <cell r="G158">
            <v>1</v>
          </cell>
          <cell r="H158">
            <v>1</v>
          </cell>
          <cell r="I158">
            <v>1</v>
          </cell>
          <cell r="J158">
            <v>1</v>
          </cell>
          <cell r="K158">
            <v>1</v>
          </cell>
          <cell r="L158">
            <v>1</v>
          </cell>
          <cell r="M158">
            <v>1</v>
          </cell>
        </row>
        <row r="159">
          <cell r="A159">
            <v>1</v>
          </cell>
          <cell r="B159" t="str">
            <v>Transformers</v>
          </cell>
          <cell r="C159" t="e">
            <v>#REF!</v>
          </cell>
          <cell r="D159" t="e">
            <v>#REF!</v>
          </cell>
          <cell r="E159" t="e">
            <v>#REF!</v>
          </cell>
          <cell r="F159" t="e">
            <v>#REF!</v>
          </cell>
          <cell r="G159" t="e">
            <v>#REF!</v>
          </cell>
          <cell r="H159" t="e">
            <v>#REF!</v>
          </cell>
          <cell r="I159" t="e">
            <v>#REF!</v>
          </cell>
          <cell r="J159" t="e">
            <v>#REF!</v>
          </cell>
          <cell r="K159" t="e">
            <v>#REF!</v>
          </cell>
          <cell r="L159" t="e">
            <v>#REF!</v>
          </cell>
          <cell r="M159" t="e">
            <v>#REF!</v>
          </cell>
        </row>
        <row r="160">
          <cell r="A160">
            <v>6049</v>
          </cell>
          <cell r="B160" t="str">
            <v>ESS_2018</v>
          </cell>
          <cell r="C160">
            <v>0.74</v>
          </cell>
          <cell r="D160">
            <v>0.86</v>
          </cell>
          <cell r="E160">
            <v>0.85999965667724609</v>
          </cell>
          <cell r="F160">
            <v>0.85999965667724609</v>
          </cell>
          <cell r="G160">
            <v>0.85999965667724609</v>
          </cell>
          <cell r="H160">
            <v>0.85999965667724609</v>
          </cell>
          <cell r="I160">
            <v>0.85999965667724609</v>
          </cell>
          <cell r="J160">
            <v>0.85999965667724609</v>
          </cell>
          <cell r="K160">
            <v>0.85999965667724609</v>
          </cell>
          <cell r="L160">
            <v>0.85999965667724609</v>
          </cell>
          <cell r="M160">
            <v>0.85999965667724609</v>
          </cell>
        </row>
        <row r="161">
          <cell r="A161">
            <v>0.85999965667724609</v>
          </cell>
          <cell r="B161" t="str">
            <v>Sub-transmission lines and cables</v>
          </cell>
          <cell r="C161" t="e">
            <v>#REF!</v>
          </cell>
          <cell r="D161" t="e">
            <v>#REF!</v>
          </cell>
          <cell r="E161" t="e">
            <v>#REF!</v>
          </cell>
          <cell r="F161" t="e">
            <v>#REF!</v>
          </cell>
          <cell r="G161" t="e">
            <v>#REF!</v>
          </cell>
          <cell r="H161" t="e">
            <v>#REF!</v>
          </cell>
          <cell r="I161" t="e">
            <v>#REF!</v>
          </cell>
          <cell r="J161" t="e">
            <v>#REF!</v>
          </cell>
          <cell r="K161" t="e">
            <v>#REF!</v>
          </cell>
          <cell r="L161" t="e">
            <v>#REF!</v>
          </cell>
          <cell r="M161" t="e">
            <v>#REF!</v>
          </cell>
        </row>
        <row r="162">
          <cell r="A162">
            <v>0.85999965667724609</v>
          </cell>
          <cell r="C162">
            <v>1</v>
          </cell>
          <cell r="D162">
            <v>1</v>
          </cell>
          <cell r="E162">
            <v>1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A163">
            <v>0</v>
          </cell>
        </row>
        <row r="164">
          <cell r="A164">
            <v>0</v>
          </cell>
          <cell r="B164">
            <v>0</v>
          </cell>
          <cell r="C164" t="str">
            <v>Green = input cell for Sub/tran Planning in % of project expenditure per year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</row>
        <row r="165">
          <cell r="A165">
            <v>0</v>
          </cell>
          <cell r="B165" t="str">
            <v>Title</v>
          </cell>
          <cell r="C165" t="e">
            <v>#REF!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</row>
        <row r="166">
          <cell r="A166">
            <v>0</v>
          </cell>
          <cell r="B166" t="str">
            <v>ESS_2019</v>
          </cell>
          <cell r="C166" t="str">
            <v>2014/15</v>
          </cell>
          <cell r="D166" t="str">
            <v>2015/16</v>
          </cell>
          <cell r="E166" t="str">
            <v>2016/17</v>
          </cell>
          <cell r="F166" t="str">
            <v>2017/18</v>
          </cell>
          <cell r="G166" t="str">
            <v>2018/19</v>
          </cell>
          <cell r="H166" t="str">
            <v>2019/20</v>
          </cell>
          <cell r="I166" t="str">
            <v>2019/21</v>
          </cell>
          <cell r="J166" t="str">
            <v>2021/22</v>
          </cell>
          <cell r="K166" t="str">
            <v>2022/23</v>
          </cell>
          <cell r="L166" t="str">
            <v>2023/24</v>
          </cell>
          <cell r="M166" t="str">
            <v>2024/25</v>
          </cell>
        </row>
        <row r="167">
          <cell r="A167">
            <v>0</v>
          </cell>
          <cell r="B167" t="str">
            <v>PiP Totals</v>
          </cell>
          <cell r="C167" t="e">
            <v>#REF!</v>
          </cell>
          <cell r="D167" t="e">
            <v>#REF!</v>
          </cell>
          <cell r="E167" t="e">
            <v>#REF!</v>
          </cell>
          <cell r="F167" t="e">
            <v>#REF!</v>
          </cell>
          <cell r="G167" t="e">
            <v>#REF!</v>
          </cell>
          <cell r="H167" t="e">
            <v>#REF!</v>
          </cell>
          <cell r="I167" t="e">
            <v>#REF!</v>
          </cell>
          <cell r="J167" t="e">
            <v>#REF!</v>
          </cell>
          <cell r="K167" t="e">
            <v>#REF!</v>
          </cell>
          <cell r="L167" t="e">
            <v>#REF!</v>
          </cell>
          <cell r="M167" t="e">
            <v>#REF!</v>
          </cell>
        </row>
        <row r="168">
          <cell r="A168">
            <v>6050</v>
          </cell>
          <cell r="B168" t="str">
            <v>ESS_2019</v>
          </cell>
          <cell r="C168">
            <v>6050</v>
          </cell>
          <cell r="D168">
            <v>6050</v>
          </cell>
          <cell r="E168">
            <v>6050</v>
          </cell>
          <cell r="F168">
            <v>6050</v>
          </cell>
          <cell r="G168">
            <v>6050</v>
          </cell>
          <cell r="H168">
            <v>6050</v>
          </cell>
          <cell r="I168">
            <v>6050</v>
          </cell>
          <cell r="J168">
            <v>6050</v>
          </cell>
          <cell r="K168">
            <v>6050</v>
          </cell>
          <cell r="L168">
            <v>6050</v>
          </cell>
          <cell r="M168">
            <v>6050</v>
          </cell>
        </row>
        <row r="169">
          <cell r="A169">
            <v>6050</v>
          </cell>
          <cell r="B169" t="str">
            <v xml:space="preserve">Land 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  <cell r="I169" t="e">
            <v>#REF!</v>
          </cell>
          <cell r="J169" t="e">
            <v>#REF!</v>
          </cell>
          <cell r="K169" t="e">
            <v>#REF!</v>
          </cell>
          <cell r="L169" t="e">
            <v>#REF!</v>
          </cell>
          <cell r="M169" t="e">
            <v>#REF!</v>
          </cell>
        </row>
        <row r="170">
          <cell r="A170">
            <v>6051</v>
          </cell>
          <cell r="B170" t="str">
            <v>ESS_2019</v>
          </cell>
          <cell r="C170">
            <v>6051</v>
          </cell>
          <cell r="D170">
            <v>6051</v>
          </cell>
          <cell r="E170">
            <v>6051</v>
          </cell>
          <cell r="F170">
            <v>6051</v>
          </cell>
          <cell r="G170">
            <v>6051</v>
          </cell>
          <cell r="H170">
            <v>6051</v>
          </cell>
          <cell r="I170">
            <v>6051</v>
          </cell>
          <cell r="J170">
            <v>6051</v>
          </cell>
          <cell r="K170">
            <v>6051</v>
          </cell>
          <cell r="L170">
            <v>6051</v>
          </cell>
          <cell r="M170">
            <v>6051</v>
          </cell>
        </row>
        <row r="171">
          <cell r="A171">
            <v>6051</v>
          </cell>
          <cell r="B171" t="str">
            <v>Easement</v>
          </cell>
          <cell r="C171" t="e">
            <v>#REF!</v>
          </cell>
          <cell r="D171" t="e">
            <v>#REF!</v>
          </cell>
          <cell r="E171" t="e">
            <v>#REF!</v>
          </cell>
          <cell r="F171" t="e">
            <v>#REF!</v>
          </cell>
          <cell r="G171" t="e">
            <v>#REF!</v>
          </cell>
          <cell r="H171" t="e">
            <v>#REF!</v>
          </cell>
          <cell r="I171" t="e">
            <v>#REF!</v>
          </cell>
          <cell r="J171" t="e">
            <v>#REF!</v>
          </cell>
          <cell r="K171" t="e">
            <v>#REF!</v>
          </cell>
          <cell r="L171" t="e">
            <v>#REF!</v>
          </cell>
          <cell r="M171" t="e">
            <v>#REF!</v>
          </cell>
        </row>
        <row r="172">
          <cell r="A172">
            <v>6052</v>
          </cell>
          <cell r="B172" t="str">
            <v>ESS_2019</v>
          </cell>
          <cell r="C172">
            <v>1</v>
          </cell>
          <cell r="D172">
            <v>1</v>
          </cell>
          <cell r="E172">
            <v>0.78</v>
          </cell>
          <cell r="F172">
            <v>0.9</v>
          </cell>
          <cell r="G172">
            <v>0.9</v>
          </cell>
          <cell r="H172">
            <v>0.89999961853027344</v>
          </cell>
          <cell r="I172">
            <v>0.89999961853027344</v>
          </cell>
          <cell r="J172">
            <v>0.89999961853027344</v>
          </cell>
          <cell r="K172">
            <v>0.89999961853027344</v>
          </cell>
          <cell r="L172">
            <v>0.89999961853027344</v>
          </cell>
          <cell r="M172">
            <v>0.89999961853027344</v>
          </cell>
        </row>
        <row r="173">
          <cell r="A173">
            <v>0.89999961853027344</v>
          </cell>
          <cell r="B173" t="str">
            <v>Transformers</v>
          </cell>
          <cell r="C173" t="e">
            <v>#REF!</v>
          </cell>
          <cell r="D173" t="e">
            <v>#REF!</v>
          </cell>
          <cell r="E173" t="e">
            <v>#REF!</v>
          </cell>
          <cell r="F173" t="e">
            <v>#REF!</v>
          </cell>
          <cell r="G173" t="e">
            <v>#REF!</v>
          </cell>
          <cell r="H173" t="e">
            <v>#REF!</v>
          </cell>
          <cell r="I173" t="e">
            <v>#REF!</v>
          </cell>
          <cell r="J173" t="e">
            <v>#REF!</v>
          </cell>
          <cell r="K173" t="e">
            <v>#REF!</v>
          </cell>
          <cell r="L173" t="e">
            <v>#REF!</v>
          </cell>
          <cell r="M173" t="e">
            <v>#REF!</v>
          </cell>
        </row>
        <row r="174">
          <cell r="A174">
            <v>6053</v>
          </cell>
          <cell r="B174" t="str">
            <v>ESS_2019</v>
          </cell>
          <cell r="C174">
            <v>6053</v>
          </cell>
          <cell r="D174">
            <v>6053</v>
          </cell>
          <cell r="E174">
            <v>0.22</v>
          </cell>
          <cell r="F174">
            <v>0.21999990940093994</v>
          </cell>
          <cell r="G174">
            <v>0.21999990940093994</v>
          </cell>
          <cell r="H174">
            <v>0.21999990940093994</v>
          </cell>
          <cell r="I174">
            <v>0.21999990940093994</v>
          </cell>
          <cell r="J174">
            <v>0.21999990940093994</v>
          </cell>
          <cell r="K174">
            <v>0.21999990940093994</v>
          </cell>
          <cell r="L174">
            <v>0.21999990940093994</v>
          </cell>
          <cell r="M174">
            <v>0.21999990940093994</v>
          </cell>
        </row>
        <row r="175">
          <cell r="A175">
            <v>0.21999990940093994</v>
          </cell>
          <cell r="B175" t="str">
            <v>Transformers</v>
          </cell>
          <cell r="C175" t="e">
            <v>#REF!</v>
          </cell>
          <cell r="D175" t="e">
            <v>#REF!</v>
          </cell>
          <cell r="E175" t="e">
            <v>#REF!</v>
          </cell>
          <cell r="F175" t="e">
            <v>#REF!</v>
          </cell>
          <cell r="G175" t="e">
            <v>#REF!</v>
          </cell>
          <cell r="H175" t="e">
            <v>#REF!</v>
          </cell>
          <cell r="I175" t="e">
            <v>#REF!</v>
          </cell>
          <cell r="J175" t="e">
            <v>#REF!</v>
          </cell>
          <cell r="K175" t="e">
            <v>#REF!</v>
          </cell>
          <cell r="L175" t="e">
            <v>#REF!</v>
          </cell>
          <cell r="M175" t="e">
            <v>#REF!</v>
          </cell>
        </row>
        <row r="176">
          <cell r="A176">
            <v>6054</v>
          </cell>
          <cell r="B176" t="str">
            <v>ESS_2019</v>
          </cell>
          <cell r="C176">
            <v>6054</v>
          </cell>
          <cell r="D176">
            <v>6054</v>
          </cell>
          <cell r="E176">
            <v>6054</v>
          </cell>
          <cell r="F176">
            <v>0.1</v>
          </cell>
          <cell r="G176">
            <v>0.1</v>
          </cell>
          <cell r="H176">
            <v>9.9999964237213135E-2</v>
          </cell>
          <cell r="I176">
            <v>9.9999964237213135E-2</v>
          </cell>
          <cell r="J176">
            <v>9.9999964237213135E-2</v>
          </cell>
          <cell r="K176">
            <v>9.9999964237213135E-2</v>
          </cell>
          <cell r="L176">
            <v>9.9999964237213135E-2</v>
          </cell>
          <cell r="M176">
            <v>9.9999964237213135E-2</v>
          </cell>
        </row>
        <row r="177">
          <cell r="A177">
            <v>9.9999964237213135E-2</v>
          </cell>
          <cell r="B177" t="str">
            <v>Sub-transmission lines and cables</v>
          </cell>
          <cell r="C177" t="e">
            <v>#REF!</v>
          </cell>
          <cell r="D177" t="e">
            <v>#REF!</v>
          </cell>
          <cell r="E177" t="e">
            <v>#REF!</v>
          </cell>
          <cell r="F177" t="e">
            <v>#REF!</v>
          </cell>
          <cell r="G177" t="e">
            <v>#REF!</v>
          </cell>
          <cell r="H177" t="e">
            <v>#REF!</v>
          </cell>
          <cell r="I177" t="e">
            <v>#REF!</v>
          </cell>
          <cell r="J177" t="e">
            <v>#REF!</v>
          </cell>
          <cell r="K177" t="e">
            <v>#REF!</v>
          </cell>
          <cell r="L177" t="e">
            <v>#REF!</v>
          </cell>
          <cell r="M177" t="e">
            <v>#REF!</v>
          </cell>
        </row>
        <row r="178">
          <cell r="A178">
            <v>9.9999964237213135E-2</v>
          </cell>
          <cell r="B178">
            <v>9.9999964237213135E-2</v>
          </cell>
          <cell r="C178">
            <v>1</v>
          </cell>
          <cell r="D178">
            <v>1</v>
          </cell>
          <cell r="E178">
            <v>1</v>
          </cell>
          <cell r="F178">
            <v>1</v>
          </cell>
          <cell r="G178">
            <v>1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</row>
        <row r="179">
          <cell r="A179">
            <v>0</v>
          </cell>
        </row>
        <row r="180">
          <cell r="A180">
            <v>0</v>
          </cell>
          <cell r="B180">
            <v>0</v>
          </cell>
          <cell r="C180" t="str">
            <v>Green = input cell for Sub/tran Planning in % of project expenditure per year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</row>
        <row r="181">
          <cell r="A181">
            <v>0</v>
          </cell>
          <cell r="B181" t="str">
            <v>Title</v>
          </cell>
          <cell r="C181" t="e">
            <v>#REF!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</row>
        <row r="182">
          <cell r="A182">
            <v>0</v>
          </cell>
          <cell r="B182" t="str">
            <v>ESS_4001</v>
          </cell>
          <cell r="C182" t="str">
            <v>2014/15</v>
          </cell>
          <cell r="D182" t="str">
            <v>2015/16</v>
          </cell>
          <cell r="E182" t="str">
            <v>2016/17</v>
          </cell>
          <cell r="F182" t="str">
            <v>2017/18</v>
          </cell>
          <cell r="G182" t="str">
            <v>2018/19</v>
          </cell>
          <cell r="H182" t="str">
            <v>2019/20</v>
          </cell>
          <cell r="I182" t="str">
            <v>2019/21</v>
          </cell>
          <cell r="J182" t="str">
            <v>2021/22</v>
          </cell>
          <cell r="K182" t="str">
            <v>2022/23</v>
          </cell>
          <cell r="L182" t="str">
            <v>2023/24</v>
          </cell>
          <cell r="M182" t="str">
            <v>2024/25</v>
          </cell>
        </row>
        <row r="183">
          <cell r="A183">
            <v>0</v>
          </cell>
          <cell r="B183" t="str">
            <v>PiP Totals</v>
          </cell>
          <cell r="C183" t="e">
            <v>#REF!</v>
          </cell>
          <cell r="D183" t="e">
            <v>#REF!</v>
          </cell>
          <cell r="E183" t="e">
            <v>#REF!</v>
          </cell>
          <cell r="F183" t="e">
            <v>#REF!</v>
          </cell>
          <cell r="G183" t="e">
            <v>#REF!</v>
          </cell>
          <cell r="H183" t="e">
            <v>#REF!</v>
          </cell>
          <cell r="I183" t="e">
            <v>#REF!</v>
          </cell>
          <cell r="J183" t="e">
            <v>#REF!</v>
          </cell>
          <cell r="K183" t="e">
            <v>#REF!</v>
          </cell>
          <cell r="L183" t="e">
            <v>#REF!</v>
          </cell>
          <cell r="M183" t="e">
            <v>#REF!</v>
          </cell>
        </row>
        <row r="184">
          <cell r="A184">
            <v>6055</v>
          </cell>
          <cell r="B184" t="str">
            <v>ESS_4001</v>
          </cell>
          <cell r="C184">
            <v>6055</v>
          </cell>
          <cell r="D184">
            <v>6055</v>
          </cell>
          <cell r="E184">
            <v>6055</v>
          </cell>
          <cell r="F184">
            <v>6055</v>
          </cell>
          <cell r="G184">
            <v>6055</v>
          </cell>
          <cell r="H184">
            <v>6055</v>
          </cell>
          <cell r="I184">
            <v>6055</v>
          </cell>
          <cell r="J184">
            <v>6055</v>
          </cell>
          <cell r="K184">
            <v>6055</v>
          </cell>
          <cell r="L184">
            <v>6055</v>
          </cell>
          <cell r="M184">
            <v>6055</v>
          </cell>
        </row>
        <row r="185">
          <cell r="A185">
            <v>6055</v>
          </cell>
          <cell r="B185" t="str">
            <v xml:space="preserve">Land </v>
          </cell>
          <cell r="C185" t="e">
            <v>#REF!</v>
          </cell>
          <cell r="D185" t="e">
            <v>#REF!</v>
          </cell>
          <cell r="E185" t="e">
            <v>#REF!</v>
          </cell>
          <cell r="F185" t="e">
            <v>#REF!</v>
          </cell>
          <cell r="G185" t="e">
            <v>#REF!</v>
          </cell>
          <cell r="H185" t="e">
            <v>#REF!</v>
          </cell>
          <cell r="I185" t="e">
            <v>#REF!</v>
          </cell>
          <cell r="J185" t="e">
            <v>#REF!</v>
          </cell>
          <cell r="K185" t="e">
            <v>#REF!</v>
          </cell>
          <cell r="L185" t="e">
            <v>#REF!</v>
          </cell>
          <cell r="M185" t="e">
            <v>#REF!</v>
          </cell>
        </row>
        <row r="186">
          <cell r="A186">
            <v>6056</v>
          </cell>
          <cell r="B186" t="str">
            <v>ESS_4001</v>
          </cell>
          <cell r="C186">
            <v>6056</v>
          </cell>
          <cell r="D186">
            <v>1</v>
          </cell>
          <cell r="E186">
            <v>1</v>
          </cell>
          <cell r="F186">
            <v>1</v>
          </cell>
          <cell r="G186">
            <v>1</v>
          </cell>
          <cell r="H186">
            <v>1</v>
          </cell>
          <cell r="I186">
            <v>1</v>
          </cell>
          <cell r="J186">
            <v>1</v>
          </cell>
          <cell r="K186">
            <v>1</v>
          </cell>
          <cell r="L186">
            <v>1</v>
          </cell>
          <cell r="M186">
            <v>1</v>
          </cell>
        </row>
        <row r="187">
          <cell r="A187">
            <v>1</v>
          </cell>
          <cell r="B187" t="str">
            <v>Easement</v>
          </cell>
          <cell r="C187" t="e">
            <v>#REF!</v>
          </cell>
          <cell r="D187" t="e">
            <v>#REF!</v>
          </cell>
          <cell r="E187" t="e">
            <v>#REF!</v>
          </cell>
          <cell r="F187" t="e">
            <v>#REF!</v>
          </cell>
          <cell r="G187" t="e">
            <v>#REF!</v>
          </cell>
          <cell r="H187" t="e">
            <v>#REF!</v>
          </cell>
          <cell r="I187" t="e">
            <v>#REF!</v>
          </cell>
          <cell r="J187" t="e">
            <v>#REF!</v>
          </cell>
          <cell r="K187" t="e">
            <v>#REF!</v>
          </cell>
          <cell r="L187" t="e">
            <v>#REF!</v>
          </cell>
          <cell r="M187" t="e">
            <v>#REF!</v>
          </cell>
        </row>
        <row r="188">
          <cell r="A188">
            <v>6057</v>
          </cell>
          <cell r="B188" t="str">
            <v>ESS_4001</v>
          </cell>
          <cell r="C188">
            <v>6057</v>
          </cell>
          <cell r="D188">
            <v>6057</v>
          </cell>
          <cell r="E188">
            <v>6057</v>
          </cell>
          <cell r="F188">
            <v>6057</v>
          </cell>
          <cell r="G188">
            <v>6057</v>
          </cell>
          <cell r="H188">
            <v>6057</v>
          </cell>
          <cell r="I188">
            <v>6057</v>
          </cell>
          <cell r="J188">
            <v>6057</v>
          </cell>
          <cell r="K188">
            <v>6057</v>
          </cell>
          <cell r="L188">
            <v>6057</v>
          </cell>
          <cell r="M188">
            <v>6057</v>
          </cell>
        </row>
        <row r="189">
          <cell r="A189">
            <v>6057</v>
          </cell>
          <cell r="B189" t="str">
            <v>Transformers</v>
          </cell>
          <cell r="C189" t="e">
            <v>#REF!</v>
          </cell>
          <cell r="D189" t="e">
            <v>#REF!</v>
          </cell>
          <cell r="E189" t="e">
            <v>#REF!</v>
          </cell>
          <cell r="F189" t="e">
            <v>#REF!</v>
          </cell>
          <cell r="G189" t="e">
            <v>#REF!</v>
          </cell>
          <cell r="H189" t="e">
            <v>#REF!</v>
          </cell>
          <cell r="I189" t="e">
            <v>#REF!</v>
          </cell>
          <cell r="J189" t="e">
            <v>#REF!</v>
          </cell>
          <cell r="K189" t="e">
            <v>#REF!</v>
          </cell>
          <cell r="L189" t="e">
            <v>#REF!</v>
          </cell>
          <cell r="M189" t="e">
            <v>#REF!</v>
          </cell>
        </row>
        <row r="190">
          <cell r="A190">
            <v>6058</v>
          </cell>
          <cell r="B190" t="str">
            <v>ESS_4001</v>
          </cell>
          <cell r="C190">
            <v>6058</v>
          </cell>
          <cell r="D190">
            <v>6058</v>
          </cell>
          <cell r="E190">
            <v>6058</v>
          </cell>
          <cell r="F190">
            <v>6058</v>
          </cell>
          <cell r="G190">
            <v>6058</v>
          </cell>
          <cell r="H190">
            <v>6058</v>
          </cell>
          <cell r="I190">
            <v>6058</v>
          </cell>
          <cell r="J190">
            <v>6058</v>
          </cell>
          <cell r="K190">
            <v>6058</v>
          </cell>
          <cell r="L190">
            <v>6058</v>
          </cell>
          <cell r="M190">
            <v>6058</v>
          </cell>
        </row>
        <row r="191">
          <cell r="A191">
            <v>6058</v>
          </cell>
          <cell r="B191" t="str">
            <v>Transformers</v>
          </cell>
          <cell r="C191" t="e">
            <v>#REF!</v>
          </cell>
          <cell r="D191" t="e">
            <v>#REF!</v>
          </cell>
          <cell r="E191" t="e">
            <v>#REF!</v>
          </cell>
          <cell r="F191" t="e">
            <v>#REF!</v>
          </cell>
          <cell r="G191" t="e">
            <v>#REF!</v>
          </cell>
          <cell r="H191" t="e">
            <v>#REF!</v>
          </cell>
          <cell r="I191" t="e">
            <v>#REF!</v>
          </cell>
          <cell r="J191" t="e">
            <v>#REF!</v>
          </cell>
          <cell r="K191" t="e">
            <v>#REF!</v>
          </cell>
          <cell r="L191" t="e">
            <v>#REF!</v>
          </cell>
          <cell r="M191" t="e">
            <v>#REF!</v>
          </cell>
        </row>
        <row r="192">
          <cell r="A192">
            <v>6059</v>
          </cell>
          <cell r="B192" t="str">
            <v>ESS_4001</v>
          </cell>
          <cell r="C192">
            <v>1</v>
          </cell>
          <cell r="D192">
            <v>1</v>
          </cell>
          <cell r="E192">
            <v>1</v>
          </cell>
          <cell r="F192">
            <v>1</v>
          </cell>
          <cell r="G192">
            <v>1</v>
          </cell>
          <cell r="H192">
            <v>1</v>
          </cell>
          <cell r="I192">
            <v>1</v>
          </cell>
          <cell r="J192">
            <v>1</v>
          </cell>
          <cell r="K192">
            <v>1</v>
          </cell>
          <cell r="L192">
            <v>1</v>
          </cell>
          <cell r="M192">
            <v>1</v>
          </cell>
        </row>
        <row r="193">
          <cell r="A193">
            <v>1</v>
          </cell>
          <cell r="B193" t="str">
            <v>Sub-transmission lines and cables</v>
          </cell>
          <cell r="C193" t="e">
            <v>#REF!</v>
          </cell>
          <cell r="D193" t="e">
            <v>#REF!</v>
          </cell>
          <cell r="E193" t="e">
            <v>#REF!</v>
          </cell>
          <cell r="F193" t="e">
            <v>#REF!</v>
          </cell>
          <cell r="G193" t="e">
            <v>#REF!</v>
          </cell>
          <cell r="H193" t="e">
            <v>#REF!</v>
          </cell>
          <cell r="I193" t="e">
            <v>#REF!</v>
          </cell>
          <cell r="J193" t="e">
            <v>#REF!</v>
          </cell>
          <cell r="K193" t="e">
            <v>#REF!</v>
          </cell>
          <cell r="L193" t="e">
            <v>#REF!</v>
          </cell>
          <cell r="M193" t="e">
            <v>#REF!</v>
          </cell>
        </row>
        <row r="194">
          <cell r="A194">
            <v>1</v>
          </cell>
          <cell r="B194">
            <v>1</v>
          </cell>
          <cell r="C194">
            <v>1</v>
          </cell>
          <cell r="D194">
            <v>1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A195">
            <v>0</v>
          </cell>
        </row>
        <row r="196">
          <cell r="A196">
            <v>0</v>
          </cell>
          <cell r="B196">
            <v>0</v>
          </cell>
          <cell r="C196" t="str">
            <v>Green = input cell for Sub/tran Planning in % of project expenditure per year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</row>
        <row r="197">
          <cell r="A197">
            <v>0</v>
          </cell>
          <cell r="B197" t="str">
            <v>Title</v>
          </cell>
          <cell r="C197" t="e">
            <v>#REF!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A198">
            <v>0</v>
          </cell>
          <cell r="B198" t="str">
            <v>ESS_4008</v>
          </cell>
          <cell r="C198" t="str">
            <v>2014/15</v>
          </cell>
          <cell r="D198" t="str">
            <v>2015/16</v>
          </cell>
          <cell r="E198" t="str">
            <v>2016/17</v>
          </cell>
          <cell r="F198" t="str">
            <v>2017/18</v>
          </cell>
          <cell r="G198" t="str">
            <v>2018/19</v>
          </cell>
          <cell r="H198" t="str">
            <v>2019/20</v>
          </cell>
          <cell r="I198" t="str">
            <v>2019/21</v>
          </cell>
          <cell r="J198" t="str">
            <v>2021/22</v>
          </cell>
          <cell r="K198" t="str">
            <v>2022/23</v>
          </cell>
          <cell r="L198" t="str">
            <v>2023/24</v>
          </cell>
          <cell r="M198" t="str">
            <v>2024/25</v>
          </cell>
        </row>
        <row r="199">
          <cell r="A199">
            <v>0</v>
          </cell>
          <cell r="B199" t="str">
            <v>PiP Totals</v>
          </cell>
          <cell r="C199" t="e">
            <v>#REF!</v>
          </cell>
          <cell r="D199" t="e">
            <v>#REF!</v>
          </cell>
          <cell r="E199" t="e">
            <v>#REF!</v>
          </cell>
          <cell r="F199" t="e">
            <v>#REF!</v>
          </cell>
          <cell r="G199" t="e">
            <v>#REF!</v>
          </cell>
          <cell r="H199" t="e">
            <v>#REF!</v>
          </cell>
          <cell r="I199" t="e">
            <v>#REF!</v>
          </cell>
          <cell r="J199" t="e">
            <v>#REF!</v>
          </cell>
          <cell r="K199" t="e">
            <v>#REF!</v>
          </cell>
          <cell r="L199" t="e">
            <v>#REF!</v>
          </cell>
          <cell r="M199" t="e">
            <v>#REF!</v>
          </cell>
        </row>
        <row r="200">
          <cell r="A200">
            <v>6060</v>
          </cell>
          <cell r="B200" t="str">
            <v>ESS_4008</v>
          </cell>
          <cell r="C200">
            <v>6060</v>
          </cell>
          <cell r="D200">
            <v>6060</v>
          </cell>
          <cell r="E200">
            <v>6060</v>
          </cell>
          <cell r="F200">
            <v>6060</v>
          </cell>
          <cell r="G200">
            <v>6060</v>
          </cell>
          <cell r="H200">
            <v>6060</v>
          </cell>
          <cell r="I200">
            <v>6060</v>
          </cell>
          <cell r="J200">
            <v>6060</v>
          </cell>
          <cell r="K200">
            <v>6060</v>
          </cell>
          <cell r="L200">
            <v>6060</v>
          </cell>
          <cell r="M200">
            <v>6060</v>
          </cell>
        </row>
        <row r="201">
          <cell r="A201">
            <v>6060</v>
          </cell>
          <cell r="B201" t="str">
            <v xml:space="preserve">Land </v>
          </cell>
          <cell r="C201" t="e">
            <v>#REF!</v>
          </cell>
          <cell r="D201" t="e">
            <v>#REF!</v>
          </cell>
          <cell r="E201" t="e">
            <v>#REF!</v>
          </cell>
          <cell r="F201" t="e">
            <v>#REF!</v>
          </cell>
          <cell r="G201" t="e">
            <v>#REF!</v>
          </cell>
          <cell r="H201" t="e">
            <v>#REF!</v>
          </cell>
          <cell r="I201" t="e">
            <v>#REF!</v>
          </cell>
          <cell r="J201" t="e">
            <v>#REF!</v>
          </cell>
          <cell r="K201" t="e">
            <v>#REF!</v>
          </cell>
          <cell r="L201" t="e">
            <v>#REF!</v>
          </cell>
          <cell r="M201" t="e">
            <v>#REF!</v>
          </cell>
        </row>
        <row r="202">
          <cell r="A202">
            <v>6061</v>
          </cell>
          <cell r="B202" t="str">
            <v>ESS_4008</v>
          </cell>
          <cell r="C202">
            <v>6061</v>
          </cell>
          <cell r="D202">
            <v>6061</v>
          </cell>
          <cell r="E202">
            <v>6061</v>
          </cell>
          <cell r="F202">
            <v>6061</v>
          </cell>
          <cell r="G202">
            <v>6061</v>
          </cell>
          <cell r="H202">
            <v>6061</v>
          </cell>
          <cell r="I202">
            <v>6061</v>
          </cell>
          <cell r="J202">
            <v>6061</v>
          </cell>
          <cell r="K202">
            <v>6061</v>
          </cell>
          <cell r="L202">
            <v>6061</v>
          </cell>
          <cell r="M202">
            <v>6061</v>
          </cell>
        </row>
        <row r="203">
          <cell r="A203">
            <v>6061</v>
          </cell>
          <cell r="B203" t="str">
            <v>Easement</v>
          </cell>
          <cell r="C203" t="e">
            <v>#REF!</v>
          </cell>
          <cell r="D203" t="e">
            <v>#REF!</v>
          </cell>
          <cell r="E203" t="e">
            <v>#REF!</v>
          </cell>
          <cell r="F203" t="e">
            <v>#REF!</v>
          </cell>
          <cell r="G203" t="e">
            <v>#REF!</v>
          </cell>
          <cell r="H203" t="e">
            <v>#REF!</v>
          </cell>
          <cell r="I203" t="e">
            <v>#REF!</v>
          </cell>
          <cell r="J203" t="e">
            <v>#REF!</v>
          </cell>
          <cell r="K203" t="e">
            <v>#REF!</v>
          </cell>
          <cell r="L203" t="e">
            <v>#REF!</v>
          </cell>
          <cell r="M203" t="e">
            <v>#REF!</v>
          </cell>
        </row>
        <row r="204">
          <cell r="A204">
            <v>6062</v>
          </cell>
          <cell r="B204" t="str">
            <v>ESS_4008</v>
          </cell>
          <cell r="C204">
            <v>0.5</v>
          </cell>
          <cell r="D204">
            <v>0.5</v>
          </cell>
          <cell r="E204">
            <v>0.5</v>
          </cell>
          <cell r="F204">
            <v>0.5</v>
          </cell>
          <cell r="G204">
            <v>0.5</v>
          </cell>
          <cell r="H204">
            <v>0.5</v>
          </cell>
          <cell r="I204">
            <v>0.5</v>
          </cell>
          <cell r="J204">
            <v>0.5</v>
          </cell>
          <cell r="K204">
            <v>0.5</v>
          </cell>
          <cell r="L204">
            <v>0.5</v>
          </cell>
          <cell r="M204">
            <v>0.5</v>
          </cell>
        </row>
        <row r="205">
          <cell r="A205">
            <v>0.5</v>
          </cell>
          <cell r="B205" t="str">
            <v>Transformers</v>
          </cell>
          <cell r="C205" t="e">
            <v>#REF!</v>
          </cell>
          <cell r="D205" t="e">
            <v>#REF!</v>
          </cell>
          <cell r="E205" t="e">
            <v>#REF!</v>
          </cell>
          <cell r="F205" t="e">
            <v>#REF!</v>
          </cell>
          <cell r="G205" t="e">
            <v>#REF!</v>
          </cell>
          <cell r="H205" t="e">
            <v>#REF!</v>
          </cell>
          <cell r="I205" t="e">
            <v>#REF!</v>
          </cell>
          <cell r="J205" t="e">
            <v>#REF!</v>
          </cell>
          <cell r="K205" t="e">
            <v>#REF!</v>
          </cell>
          <cell r="L205" t="e">
            <v>#REF!</v>
          </cell>
          <cell r="M205" t="e">
            <v>#REF!</v>
          </cell>
        </row>
        <row r="206">
          <cell r="A206">
            <v>6063</v>
          </cell>
          <cell r="B206" t="str">
            <v>ESS_4008</v>
          </cell>
          <cell r="C206">
            <v>6063</v>
          </cell>
          <cell r="D206">
            <v>6063</v>
          </cell>
          <cell r="E206">
            <v>6063</v>
          </cell>
          <cell r="F206">
            <v>6063</v>
          </cell>
          <cell r="G206">
            <v>6063</v>
          </cell>
          <cell r="H206">
            <v>6063</v>
          </cell>
          <cell r="I206">
            <v>6063</v>
          </cell>
          <cell r="J206">
            <v>6063</v>
          </cell>
          <cell r="K206">
            <v>6063</v>
          </cell>
          <cell r="L206">
            <v>6063</v>
          </cell>
          <cell r="M206">
            <v>6063</v>
          </cell>
        </row>
        <row r="207">
          <cell r="A207">
            <v>6063</v>
          </cell>
          <cell r="B207" t="str">
            <v>Transformers</v>
          </cell>
          <cell r="C207" t="e">
            <v>#REF!</v>
          </cell>
          <cell r="D207" t="e">
            <v>#REF!</v>
          </cell>
          <cell r="E207" t="e">
            <v>#REF!</v>
          </cell>
          <cell r="F207" t="e">
            <v>#REF!</v>
          </cell>
          <cell r="G207" t="e">
            <v>#REF!</v>
          </cell>
          <cell r="H207" t="e">
            <v>#REF!</v>
          </cell>
          <cell r="I207" t="e">
            <v>#REF!</v>
          </cell>
          <cell r="J207" t="e">
            <v>#REF!</v>
          </cell>
          <cell r="K207" t="e">
            <v>#REF!</v>
          </cell>
          <cell r="L207" t="e">
            <v>#REF!</v>
          </cell>
          <cell r="M207" t="e">
            <v>#REF!</v>
          </cell>
        </row>
        <row r="208">
          <cell r="A208">
            <v>6064</v>
          </cell>
          <cell r="B208" t="str">
            <v>ESS_4008</v>
          </cell>
          <cell r="C208">
            <v>0.5</v>
          </cell>
          <cell r="D208">
            <v>0.5</v>
          </cell>
          <cell r="E208">
            <v>0.5</v>
          </cell>
          <cell r="F208">
            <v>0.5</v>
          </cell>
          <cell r="G208">
            <v>0.5</v>
          </cell>
          <cell r="H208">
            <v>0.5</v>
          </cell>
          <cell r="I208">
            <v>0.5</v>
          </cell>
          <cell r="J208">
            <v>0.5</v>
          </cell>
          <cell r="K208">
            <v>0.5</v>
          </cell>
          <cell r="L208">
            <v>0.5</v>
          </cell>
          <cell r="M208">
            <v>0.5</v>
          </cell>
        </row>
        <row r="209">
          <cell r="A209">
            <v>0.5</v>
          </cell>
          <cell r="B209" t="str">
            <v>Sub-transmission lines and cables</v>
          </cell>
          <cell r="C209" t="e">
            <v>#REF!</v>
          </cell>
          <cell r="D209" t="e">
            <v>#REF!</v>
          </cell>
          <cell r="E209" t="e">
            <v>#REF!</v>
          </cell>
          <cell r="F209" t="e">
            <v>#REF!</v>
          </cell>
          <cell r="G209" t="e">
            <v>#REF!</v>
          </cell>
          <cell r="H209" t="e">
            <v>#REF!</v>
          </cell>
          <cell r="I209" t="e">
            <v>#REF!</v>
          </cell>
          <cell r="J209" t="e">
            <v>#REF!</v>
          </cell>
          <cell r="K209" t="e">
            <v>#REF!</v>
          </cell>
          <cell r="L209" t="e">
            <v>#REF!</v>
          </cell>
          <cell r="M209" t="e">
            <v>#REF!</v>
          </cell>
        </row>
        <row r="210">
          <cell r="A210">
            <v>0.5</v>
          </cell>
          <cell r="B210">
            <v>0.5</v>
          </cell>
          <cell r="C210">
            <v>1</v>
          </cell>
          <cell r="D210">
            <v>1</v>
          </cell>
          <cell r="E210">
            <v>1</v>
          </cell>
          <cell r="F210">
            <v>1</v>
          </cell>
          <cell r="G210">
            <v>1</v>
          </cell>
          <cell r="H210">
            <v>1</v>
          </cell>
          <cell r="I210">
            <v>1</v>
          </cell>
          <cell r="J210">
            <v>1</v>
          </cell>
          <cell r="K210">
            <v>1</v>
          </cell>
          <cell r="L210">
            <v>1</v>
          </cell>
          <cell r="M210">
            <v>1</v>
          </cell>
        </row>
        <row r="211">
          <cell r="A211">
            <v>1</v>
          </cell>
        </row>
        <row r="212">
          <cell r="A212">
            <v>1</v>
          </cell>
          <cell r="B212">
            <v>1</v>
          </cell>
          <cell r="C212" t="str">
            <v>Green = input cell for Sub/tran Planning in % of project expenditure per year</v>
          </cell>
          <cell r="D212">
            <v>1</v>
          </cell>
          <cell r="E212">
            <v>1</v>
          </cell>
          <cell r="F212">
            <v>1</v>
          </cell>
          <cell r="G212">
            <v>1</v>
          </cell>
          <cell r="H212">
            <v>1</v>
          </cell>
          <cell r="I212">
            <v>1</v>
          </cell>
          <cell r="J212">
            <v>1</v>
          </cell>
          <cell r="K212">
            <v>1</v>
          </cell>
          <cell r="L212">
            <v>1</v>
          </cell>
          <cell r="M212">
            <v>1</v>
          </cell>
        </row>
        <row r="213">
          <cell r="A213">
            <v>1</v>
          </cell>
          <cell r="B213" t="str">
            <v>Title</v>
          </cell>
          <cell r="C213" t="e">
            <v>#REF!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1</v>
          </cell>
          <cell r="I213">
            <v>1</v>
          </cell>
          <cell r="J213">
            <v>1</v>
          </cell>
          <cell r="K213">
            <v>1</v>
          </cell>
          <cell r="L213">
            <v>1</v>
          </cell>
          <cell r="M213">
            <v>1</v>
          </cell>
        </row>
        <row r="214">
          <cell r="A214">
            <v>1</v>
          </cell>
          <cell r="B214" t="str">
            <v>ESS_5000</v>
          </cell>
          <cell r="C214" t="str">
            <v>2014/15</v>
          </cell>
          <cell r="D214" t="str">
            <v>2015/16</v>
          </cell>
          <cell r="E214" t="str">
            <v>2016/17</v>
          </cell>
          <cell r="F214" t="str">
            <v>2017/18</v>
          </cell>
          <cell r="G214" t="str">
            <v>2018/19</v>
          </cell>
          <cell r="H214" t="str">
            <v>2019/20</v>
          </cell>
          <cell r="I214" t="str">
            <v>2019/21</v>
          </cell>
          <cell r="J214" t="str">
            <v>2021/22</v>
          </cell>
          <cell r="K214" t="str">
            <v>2022/23</v>
          </cell>
          <cell r="L214" t="str">
            <v>2023/24</v>
          </cell>
          <cell r="M214" t="str">
            <v>2024/25</v>
          </cell>
        </row>
        <row r="215">
          <cell r="A215">
            <v>1</v>
          </cell>
          <cell r="B215" t="str">
            <v>PiP Totals</v>
          </cell>
          <cell r="C215" t="e">
            <v>#REF!</v>
          </cell>
          <cell r="D215" t="e">
            <v>#REF!</v>
          </cell>
          <cell r="E215" t="e">
            <v>#REF!</v>
          </cell>
          <cell r="F215" t="e">
            <v>#REF!</v>
          </cell>
          <cell r="G215" t="e">
            <v>#REF!</v>
          </cell>
          <cell r="H215" t="e">
            <v>#REF!</v>
          </cell>
          <cell r="I215" t="e">
            <v>#REF!</v>
          </cell>
          <cell r="J215" t="e">
            <v>#REF!</v>
          </cell>
          <cell r="K215" t="e">
            <v>#REF!</v>
          </cell>
          <cell r="L215" t="e">
            <v>#REF!</v>
          </cell>
          <cell r="M215" t="e">
            <v>#REF!</v>
          </cell>
        </row>
        <row r="216">
          <cell r="A216">
            <v>6065</v>
          </cell>
          <cell r="B216" t="str">
            <v>ESS_5000</v>
          </cell>
          <cell r="C216">
            <v>6065</v>
          </cell>
          <cell r="D216">
            <v>6065</v>
          </cell>
          <cell r="E216">
            <v>6065</v>
          </cell>
          <cell r="F216">
            <v>6065</v>
          </cell>
          <cell r="G216">
            <v>6065</v>
          </cell>
          <cell r="H216">
            <v>0.05</v>
          </cell>
          <cell r="I216">
            <v>0.05</v>
          </cell>
          <cell r="J216">
            <v>0</v>
          </cell>
          <cell r="K216">
            <v>0</v>
          </cell>
          <cell r="L216">
            <v>0.05</v>
          </cell>
          <cell r="M216">
            <v>0.05</v>
          </cell>
        </row>
        <row r="217">
          <cell r="A217">
            <v>4.9999982118606567E-2</v>
          </cell>
          <cell r="B217" t="str">
            <v xml:space="preserve">Land </v>
          </cell>
          <cell r="C217" t="e">
            <v>#REF!</v>
          </cell>
          <cell r="D217" t="e">
            <v>#REF!</v>
          </cell>
          <cell r="E217" t="e">
            <v>#REF!</v>
          </cell>
          <cell r="F217" t="e">
            <v>#REF!</v>
          </cell>
          <cell r="G217" t="e">
            <v>#REF!</v>
          </cell>
          <cell r="H217" t="e">
            <v>#REF!</v>
          </cell>
          <cell r="I217" t="e">
            <v>#REF!</v>
          </cell>
          <cell r="J217" t="e">
            <v>#REF!</v>
          </cell>
          <cell r="K217" t="e">
            <v>#REF!</v>
          </cell>
          <cell r="L217" t="e">
            <v>#REF!</v>
          </cell>
          <cell r="M217" t="e">
            <v>#REF!</v>
          </cell>
        </row>
        <row r="218">
          <cell r="A218">
            <v>6066</v>
          </cell>
          <cell r="B218" t="str">
            <v>ESS_5000</v>
          </cell>
          <cell r="C218">
            <v>6066</v>
          </cell>
          <cell r="D218">
            <v>6066</v>
          </cell>
          <cell r="E218">
            <v>6066</v>
          </cell>
          <cell r="F218">
            <v>6066</v>
          </cell>
          <cell r="G218">
            <v>6066</v>
          </cell>
          <cell r="H218">
            <v>0.05</v>
          </cell>
          <cell r="I218">
            <v>0.05</v>
          </cell>
          <cell r="J218">
            <v>0.05</v>
          </cell>
          <cell r="K218">
            <v>0.05</v>
          </cell>
          <cell r="L218">
            <v>0</v>
          </cell>
          <cell r="M218">
            <v>0</v>
          </cell>
        </row>
        <row r="219">
          <cell r="A219">
            <v>0</v>
          </cell>
          <cell r="B219" t="str">
            <v>Easement</v>
          </cell>
          <cell r="C219" t="e">
            <v>#REF!</v>
          </cell>
          <cell r="D219" t="e">
            <v>#REF!</v>
          </cell>
          <cell r="E219" t="e">
            <v>#REF!</v>
          </cell>
          <cell r="F219" t="e">
            <v>#REF!</v>
          </cell>
          <cell r="G219" t="e">
            <v>#REF!</v>
          </cell>
          <cell r="H219" t="e">
            <v>#REF!</v>
          </cell>
          <cell r="I219" t="e">
            <v>#REF!</v>
          </cell>
          <cell r="J219" t="e">
            <v>#REF!</v>
          </cell>
          <cell r="K219" t="e">
            <v>#REF!</v>
          </cell>
          <cell r="L219" t="e">
            <v>#REF!</v>
          </cell>
          <cell r="M219" t="e">
            <v>#REF!</v>
          </cell>
        </row>
        <row r="220">
          <cell r="A220">
            <v>6067</v>
          </cell>
          <cell r="B220" t="str">
            <v>ESS_5000</v>
          </cell>
          <cell r="C220">
            <v>6067</v>
          </cell>
          <cell r="D220">
            <v>6067</v>
          </cell>
          <cell r="E220">
            <v>6067</v>
          </cell>
          <cell r="F220">
            <v>6067</v>
          </cell>
          <cell r="G220">
            <v>6067</v>
          </cell>
          <cell r="H220">
            <v>0.5</v>
          </cell>
          <cell r="I220">
            <v>0.5</v>
          </cell>
          <cell r="J220">
            <v>0.5</v>
          </cell>
          <cell r="K220">
            <v>0.5</v>
          </cell>
          <cell r="L220">
            <v>0.5</v>
          </cell>
          <cell r="M220">
            <v>0.5</v>
          </cell>
        </row>
        <row r="221">
          <cell r="A221">
            <v>0.5</v>
          </cell>
          <cell r="B221" t="str">
            <v>Transformers</v>
          </cell>
          <cell r="C221" t="e">
            <v>#REF!</v>
          </cell>
          <cell r="D221" t="e">
            <v>#REF!</v>
          </cell>
          <cell r="E221" t="e">
            <v>#REF!</v>
          </cell>
          <cell r="F221" t="e">
            <v>#REF!</v>
          </cell>
          <cell r="G221" t="e">
            <v>#REF!</v>
          </cell>
          <cell r="H221" t="e">
            <v>#REF!</v>
          </cell>
          <cell r="I221" t="e">
            <v>#REF!</v>
          </cell>
          <cell r="J221" t="e">
            <v>#REF!</v>
          </cell>
          <cell r="K221" t="e">
            <v>#REF!</v>
          </cell>
          <cell r="L221" t="e">
            <v>#REF!</v>
          </cell>
          <cell r="M221" t="e">
            <v>#REF!</v>
          </cell>
        </row>
        <row r="222">
          <cell r="A222">
            <v>6068</v>
          </cell>
          <cell r="B222" t="str">
            <v>ESS_5000</v>
          </cell>
          <cell r="C222">
            <v>6068</v>
          </cell>
          <cell r="D222">
            <v>6068</v>
          </cell>
          <cell r="E222">
            <v>6068</v>
          </cell>
          <cell r="F222">
            <v>6068</v>
          </cell>
          <cell r="G222">
            <v>6068</v>
          </cell>
          <cell r="H222">
            <v>0.2</v>
          </cell>
          <cell r="I222">
            <v>0.2</v>
          </cell>
          <cell r="J222">
            <v>0.2</v>
          </cell>
          <cell r="K222">
            <v>0.2</v>
          </cell>
          <cell r="L222">
            <v>0.25</v>
          </cell>
          <cell r="M222">
            <v>0.25</v>
          </cell>
        </row>
        <row r="223">
          <cell r="A223">
            <v>0.25</v>
          </cell>
          <cell r="B223" t="str">
            <v>Transformers</v>
          </cell>
          <cell r="C223" t="e">
            <v>#REF!</v>
          </cell>
          <cell r="D223" t="e">
            <v>#REF!</v>
          </cell>
          <cell r="E223" t="e">
            <v>#REF!</v>
          </cell>
          <cell r="F223" t="e">
            <v>#REF!</v>
          </cell>
          <cell r="G223" t="e">
            <v>#REF!</v>
          </cell>
          <cell r="H223" t="e">
            <v>#REF!</v>
          </cell>
          <cell r="I223" t="e">
            <v>#REF!</v>
          </cell>
          <cell r="J223" t="e">
            <v>#REF!</v>
          </cell>
          <cell r="K223" t="e">
            <v>#REF!</v>
          </cell>
          <cell r="L223" t="e">
            <v>#REF!</v>
          </cell>
          <cell r="M223" t="e">
            <v>#REF!</v>
          </cell>
        </row>
        <row r="224">
          <cell r="A224">
            <v>6069</v>
          </cell>
          <cell r="B224" t="str">
            <v>ESS_5000</v>
          </cell>
          <cell r="C224">
            <v>6069</v>
          </cell>
          <cell r="D224">
            <v>6069</v>
          </cell>
          <cell r="E224">
            <v>6069</v>
          </cell>
          <cell r="F224">
            <v>6069</v>
          </cell>
          <cell r="G224">
            <v>6069</v>
          </cell>
          <cell r="H224">
            <v>0.2</v>
          </cell>
          <cell r="I224">
            <v>0.2</v>
          </cell>
          <cell r="J224">
            <v>0.25</v>
          </cell>
          <cell r="K224">
            <v>0.25</v>
          </cell>
          <cell r="L224">
            <v>0.2</v>
          </cell>
          <cell r="M224">
            <v>0.2</v>
          </cell>
        </row>
        <row r="225">
          <cell r="A225">
            <v>0.19999992847442627</v>
          </cell>
          <cell r="B225" t="str">
            <v>Sub-transmission lines and cables</v>
          </cell>
          <cell r="C225" t="e">
            <v>#REF!</v>
          </cell>
          <cell r="D225" t="e">
            <v>#REF!</v>
          </cell>
          <cell r="E225" t="e">
            <v>#REF!</v>
          </cell>
          <cell r="F225" t="e">
            <v>#REF!</v>
          </cell>
          <cell r="G225" t="e">
            <v>#REF!</v>
          </cell>
          <cell r="H225" t="e">
            <v>#REF!</v>
          </cell>
          <cell r="I225" t="e">
            <v>#REF!</v>
          </cell>
          <cell r="J225" t="e">
            <v>#REF!</v>
          </cell>
          <cell r="K225" t="e">
            <v>#REF!</v>
          </cell>
          <cell r="L225" t="e">
            <v>#REF!</v>
          </cell>
          <cell r="M225" t="e">
            <v>#REF!</v>
          </cell>
        </row>
        <row r="226">
          <cell r="A226">
            <v>0.19999992847442627</v>
          </cell>
          <cell r="B226">
            <v>0.19999992847442627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1</v>
          </cell>
          <cell r="I226">
            <v>1</v>
          </cell>
          <cell r="J226">
            <v>1</v>
          </cell>
          <cell r="K226">
            <v>1</v>
          </cell>
          <cell r="L226">
            <v>1</v>
          </cell>
          <cell r="M226">
            <v>1</v>
          </cell>
        </row>
        <row r="227">
          <cell r="A227">
            <v>1</v>
          </cell>
          <cell r="B227">
            <v>1</v>
          </cell>
          <cell r="C227">
            <v>1</v>
          </cell>
          <cell r="D227">
            <v>1</v>
          </cell>
          <cell r="E227">
            <v>1</v>
          </cell>
          <cell r="F227">
            <v>1</v>
          </cell>
          <cell r="G227">
            <v>1</v>
          </cell>
          <cell r="H227">
            <v>1</v>
          </cell>
          <cell r="I227">
            <v>1</v>
          </cell>
          <cell r="J227">
            <v>1</v>
          </cell>
          <cell r="K227">
            <v>1</v>
          </cell>
          <cell r="L227">
            <v>1</v>
          </cell>
          <cell r="M227">
            <v>1</v>
          </cell>
        </row>
        <row r="228">
          <cell r="A228">
            <v>1</v>
          </cell>
          <cell r="B228">
            <v>1</v>
          </cell>
          <cell r="C228" t="str">
            <v>Green = input cell for Sub/tran Planning in % of project expenditure per year</v>
          </cell>
          <cell r="D228">
            <v>1</v>
          </cell>
          <cell r="E228">
            <v>1</v>
          </cell>
          <cell r="F228">
            <v>1</v>
          </cell>
          <cell r="G228">
            <v>1</v>
          </cell>
          <cell r="H228">
            <v>1</v>
          </cell>
          <cell r="I228">
            <v>1</v>
          </cell>
          <cell r="J228">
            <v>1</v>
          </cell>
          <cell r="K228">
            <v>1</v>
          </cell>
          <cell r="L228">
            <v>1</v>
          </cell>
          <cell r="M228">
            <v>1</v>
          </cell>
        </row>
        <row r="229">
          <cell r="A229">
            <v>1</v>
          </cell>
          <cell r="B229" t="str">
            <v>Title</v>
          </cell>
          <cell r="C229" t="e">
            <v>#REF!</v>
          </cell>
          <cell r="D229">
            <v>1</v>
          </cell>
          <cell r="E229">
            <v>1</v>
          </cell>
          <cell r="F229">
            <v>1</v>
          </cell>
          <cell r="G229">
            <v>1</v>
          </cell>
          <cell r="H229">
            <v>1</v>
          </cell>
          <cell r="I229">
            <v>1</v>
          </cell>
          <cell r="J229">
            <v>1</v>
          </cell>
          <cell r="K229">
            <v>1</v>
          </cell>
          <cell r="L229">
            <v>1</v>
          </cell>
          <cell r="M229">
            <v>1</v>
          </cell>
        </row>
        <row r="230">
          <cell r="A230">
            <v>1</v>
          </cell>
          <cell r="B230" t="str">
            <v>ESS_4021</v>
          </cell>
          <cell r="C230" t="str">
            <v>2014/15</v>
          </cell>
          <cell r="D230" t="str">
            <v>2015/16</v>
          </cell>
          <cell r="E230" t="str">
            <v>2016/17</v>
          </cell>
          <cell r="F230" t="str">
            <v>2017/18</v>
          </cell>
          <cell r="G230" t="str">
            <v>2018/19</v>
          </cell>
          <cell r="H230" t="str">
            <v>2019/20</v>
          </cell>
          <cell r="I230" t="str">
            <v>2019/21</v>
          </cell>
          <cell r="J230" t="str">
            <v>2021/22</v>
          </cell>
          <cell r="K230" t="str">
            <v>2022/23</v>
          </cell>
          <cell r="L230" t="str">
            <v>2023/24</v>
          </cell>
          <cell r="M230" t="str">
            <v>2024/25</v>
          </cell>
        </row>
        <row r="231">
          <cell r="A231">
            <v>1</v>
          </cell>
          <cell r="B231" t="str">
            <v>PiP Totals</v>
          </cell>
          <cell r="C231" t="e">
            <v>#REF!</v>
          </cell>
          <cell r="D231" t="e">
            <v>#REF!</v>
          </cell>
          <cell r="E231" t="e">
            <v>#REF!</v>
          </cell>
          <cell r="F231" t="e">
            <v>#REF!</v>
          </cell>
          <cell r="G231" t="e">
            <v>#REF!</v>
          </cell>
          <cell r="H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</row>
        <row r="232">
          <cell r="A232">
            <v>6070</v>
          </cell>
          <cell r="B232" t="str">
            <v>ESS_4021</v>
          </cell>
          <cell r="C232">
            <v>6070</v>
          </cell>
          <cell r="D232">
            <v>6070</v>
          </cell>
          <cell r="E232">
            <v>6070</v>
          </cell>
          <cell r="F232">
            <v>6070</v>
          </cell>
          <cell r="G232">
            <v>6070</v>
          </cell>
          <cell r="H232">
            <v>6070</v>
          </cell>
          <cell r="I232">
            <v>6070</v>
          </cell>
          <cell r="J232">
            <v>6070</v>
          </cell>
          <cell r="K232">
            <v>6070</v>
          </cell>
          <cell r="L232">
            <v>6070</v>
          </cell>
          <cell r="M232">
            <v>6070</v>
          </cell>
        </row>
        <row r="233">
          <cell r="A233">
            <v>6070</v>
          </cell>
          <cell r="B233" t="str">
            <v xml:space="preserve">Land </v>
          </cell>
          <cell r="C233" t="e">
            <v>#REF!</v>
          </cell>
          <cell r="D233" t="e">
            <v>#REF!</v>
          </cell>
          <cell r="E233" t="e">
            <v>#REF!</v>
          </cell>
          <cell r="F233" t="e">
            <v>#REF!</v>
          </cell>
          <cell r="G233" t="e">
            <v>#REF!</v>
          </cell>
          <cell r="H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</row>
        <row r="234">
          <cell r="A234">
            <v>6071</v>
          </cell>
          <cell r="B234" t="str">
            <v>ESS_4021</v>
          </cell>
          <cell r="C234">
            <v>6071</v>
          </cell>
          <cell r="D234">
            <v>6071</v>
          </cell>
          <cell r="E234">
            <v>6071</v>
          </cell>
          <cell r="F234">
            <v>6071</v>
          </cell>
          <cell r="G234">
            <v>6071</v>
          </cell>
          <cell r="H234">
            <v>6071</v>
          </cell>
          <cell r="I234">
            <v>6071</v>
          </cell>
          <cell r="J234">
            <v>6071</v>
          </cell>
          <cell r="K234">
            <v>6071</v>
          </cell>
          <cell r="L234">
            <v>6071</v>
          </cell>
          <cell r="M234">
            <v>6071</v>
          </cell>
        </row>
        <row r="235">
          <cell r="A235">
            <v>6071</v>
          </cell>
          <cell r="B235" t="str">
            <v>Easement</v>
          </cell>
          <cell r="C235" t="e">
            <v>#REF!</v>
          </cell>
          <cell r="D235" t="e">
            <v>#REF!</v>
          </cell>
          <cell r="E235" t="e">
            <v>#REF!</v>
          </cell>
          <cell r="F235" t="e">
            <v>#REF!</v>
          </cell>
          <cell r="G235" t="e">
            <v>#REF!</v>
          </cell>
          <cell r="H235" t="e">
            <v>#REF!</v>
          </cell>
          <cell r="I235" t="e">
            <v>#REF!</v>
          </cell>
          <cell r="J235" t="e">
            <v>#REF!</v>
          </cell>
          <cell r="K235" t="e">
            <v>#REF!</v>
          </cell>
          <cell r="L235" t="e">
            <v>#REF!</v>
          </cell>
          <cell r="M235" t="e">
            <v>#REF!</v>
          </cell>
        </row>
        <row r="236">
          <cell r="A236">
            <v>6072</v>
          </cell>
          <cell r="B236" t="str">
            <v>ESS_4021</v>
          </cell>
          <cell r="C236">
            <v>6072</v>
          </cell>
          <cell r="D236">
            <v>6072</v>
          </cell>
          <cell r="E236">
            <v>6072</v>
          </cell>
          <cell r="F236">
            <v>0.05</v>
          </cell>
          <cell r="G236">
            <v>0.05</v>
          </cell>
          <cell r="H236">
            <v>4.9999982118606567E-2</v>
          </cell>
          <cell r="I236">
            <v>4.9999982118606567E-2</v>
          </cell>
          <cell r="J236">
            <v>4.9999982118606567E-2</v>
          </cell>
          <cell r="K236">
            <v>4.9999982118606567E-2</v>
          </cell>
          <cell r="L236">
            <v>4.9999982118606567E-2</v>
          </cell>
          <cell r="M236">
            <v>4.9999982118606567E-2</v>
          </cell>
        </row>
        <row r="237">
          <cell r="A237">
            <v>4.9999982118606567E-2</v>
          </cell>
          <cell r="B237" t="str">
            <v>Transformers</v>
          </cell>
          <cell r="C237" t="e">
            <v>#REF!</v>
          </cell>
          <cell r="D237" t="e">
            <v>#REF!</v>
          </cell>
          <cell r="E237" t="e">
            <v>#REF!</v>
          </cell>
          <cell r="F237" t="e">
            <v>#REF!</v>
          </cell>
          <cell r="G237" t="e">
            <v>#REF!</v>
          </cell>
          <cell r="H237" t="e">
            <v>#REF!</v>
          </cell>
          <cell r="I237" t="e">
            <v>#REF!</v>
          </cell>
          <cell r="J237" t="e">
            <v>#REF!</v>
          </cell>
          <cell r="K237" t="e">
            <v>#REF!</v>
          </cell>
          <cell r="L237" t="e">
            <v>#REF!</v>
          </cell>
          <cell r="M237" t="e">
            <v>#REF!</v>
          </cell>
        </row>
        <row r="238">
          <cell r="A238">
            <v>6073</v>
          </cell>
          <cell r="B238" t="str">
            <v>ESS_4021</v>
          </cell>
          <cell r="C238">
            <v>6073</v>
          </cell>
          <cell r="D238">
            <v>6073</v>
          </cell>
          <cell r="E238">
            <v>6073</v>
          </cell>
          <cell r="F238">
            <v>6073</v>
          </cell>
          <cell r="G238">
            <v>6073</v>
          </cell>
          <cell r="H238">
            <v>6073</v>
          </cell>
          <cell r="I238">
            <v>6073</v>
          </cell>
          <cell r="J238">
            <v>6073</v>
          </cell>
          <cell r="K238">
            <v>6073</v>
          </cell>
          <cell r="L238">
            <v>6073</v>
          </cell>
          <cell r="M238">
            <v>6073</v>
          </cell>
        </row>
        <row r="239">
          <cell r="A239">
            <v>6073</v>
          </cell>
          <cell r="B239" t="str">
            <v>Transformers</v>
          </cell>
          <cell r="C239" t="e">
            <v>#REF!</v>
          </cell>
          <cell r="D239" t="e">
            <v>#REF!</v>
          </cell>
          <cell r="E239" t="e">
            <v>#REF!</v>
          </cell>
          <cell r="F239" t="e">
            <v>#REF!</v>
          </cell>
          <cell r="G239" t="e">
            <v>#REF!</v>
          </cell>
          <cell r="H239" t="e">
            <v>#REF!</v>
          </cell>
          <cell r="I239" t="e">
            <v>#REF!</v>
          </cell>
          <cell r="J239" t="e">
            <v>#REF!</v>
          </cell>
          <cell r="K239" t="e">
            <v>#REF!</v>
          </cell>
          <cell r="L239" t="e">
            <v>#REF!</v>
          </cell>
          <cell r="M239" t="e">
            <v>#REF!</v>
          </cell>
        </row>
        <row r="240">
          <cell r="A240">
            <v>6074</v>
          </cell>
          <cell r="B240" t="str">
            <v>ESS_4021</v>
          </cell>
          <cell r="C240">
            <v>6074</v>
          </cell>
          <cell r="D240">
            <v>6074</v>
          </cell>
          <cell r="E240">
            <v>6074</v>
          </cell>
          <cell r="F240">
            <v>0.95</v>
          </cell>
          <cell r="G240">
            <v>0.95</v>
          </cell>
          <cell r="H240">
            <v>0.94999980926513672</v>
          </cell>
          <cell r="I240">
            <v>0.94999980926513672</v>
          </cell>
          <cell r="J240">
            <v>0.94999980926513672</v>
          </cell>
          <cell r="K240">
            <v>0.94999980926513672</v>
          </cell>
          <cell r="L240">
            <v>0.94999980926513672</v>
          </cell>
          <cell r="M240">
            <v>0.94999980926513672</v>
          </cell>
        </row>
        <row r="241">
          <cell r="A241">
            <v>0.94999980926513672</v>
          </cell>
          <cell r="B241" t="str">
            <v>Sub-transmission lines and cables</v>
          </cell>
          <cell r="C241" t="e">
            <v>#REF!</v>
          </cell>
          <cell r="D241" t="e">
            <v>#REF!</v>
          </cell>
          <cell r="E241" t="e">
            <v>#REF!</v>
          </cell>
          <cell r="F241" t="e">
            <v>#REF!</v>
          </cell>
          <cell r="G241" t="e">
            <v>#REF!</v>
          </cell>
          <cell r="H241" t="e">
            <v>#REF!</v>
          </cell>
          <cell r="I241" t="e">
            <v>#REF!</v>
          </cell>
          <cell r="J241" t="e">
            <v>#REF!</v>
          </cell>
          <cell r="K241" t="e">
            <v>#REF!</v>
          </cell>
          <cell r="L241" t="e">
            <v>#REF!</v>
          </cell>
          <cell r="M241" t="e">
            <v>#REF!</v>
          </cell>
        </row>
        <row r="242">
          <cell r="A242">
            <v>0.94999980926513672</v>
          </cell>
          <cell r="B242">
            <v>0.94999980926513672</v>
          </cell>
          <cell r="C242">
            <v>0</v>
          </cell>
          <cell r="D242">
            <v>0</v>
          </cell>
          <cell r="E242">
            <v>0</v>
          </cell>
          <cell r="F242">
            <v>1</v>
          </cell>
          <cell r="G242">
            <v>1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4">
          <cell r="A244">
            <v>0</v>
          </cell>
          <cell r="B244">
            <v>0</v>
          </cell>
          <cell r="C244" t="str">
            <v>Green = input cell for Sub/tran Planning in % of project expenditure per year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</row>
        <row r="245">
          <cell r="A245">
            <v>0</v>
          </cell>
          <cell r="B245" t="str">
            <v>Title</v>
          </cell>
          <cell r="C245" t="e">
            <v>#REF!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</row>
        <row r="246">
          <cell r="A246">
            <v>0</v>
          </cell>
          <cell r="B246" t="str">
            <v>ESS_1030</v>
          </cell>
          <cell r="C246" t="str">
            <v>2014/15</v>
          </cell>
          <cell r="D246" t="str">
            <v>2015/16</v>
          </cell>
          <cell r="E246" t="str">
            <v>2016/17</v>
          </cell>
          <cell r="F246" t="str">
            <v>2017/18</v>
          </cell>
          <cell r="G246" t="str">
            <v>2018/19</v>
          </cell>
          <cell r="H246" t="str">
            <v>2019/20</v>
          </cell>
          <cell r="I246" t="str">
            <v>2019/21</v>
          </cell>
          <cell r="J246" t="str">
            <v>2021/22</v>
          </cell>
          <cell r="K246" t="str">
            <v>2022/23</v>
          </cell>
          <cell r="L246" t="str">
            <v>2023/24</v>
          </cell>
          <cell r="M246" t="str">
            <v>2024/25</v>
          </cell>
        </row>
        <row r="247">
          <cell r="A247">
            <v>0</v>
          </cell>
          <cell r="B247" t="str">
            <v>PiP Totals</v>
          </cell>
          <cell r="C247" t="e">
            <v>#REF!</v>
          </cell>
          <cell r="D247" t="e">
            <v>#REF!</v>
          </cell>
          <cell r="E247" t="e">
            <v>#REF!</v>
          </cell>
          <cell r="F247" t="e">
            <v>#REF!</v>
          </cell>
          <cell r="G247" t="e">
            <v>#REF!</v>
          </cell>
          <cell r="H247" t="e">
            <v>#REF!</v>
          </cell>
          <cell r="I247" t="e">
            <v>#REF!</v>
          </cell>
          <cell r="J247" t="e">
            <v>#REF!</v>
          </cell>
          <cell r="K247" t="e">
            <v>#REF!</v>
          </cell>
          <cell r="L247" t="e">
            <v>#REF!</v>
          </cell>
          <cell r="M247" t="e">
            <v>#REF!</v>
          </cell>
        </row>
        <row r="248">
          <cell r="A248">
            <v>6075</v>
          </cell>
          <cell r="B248" t="str">
            <v>ESS_1030</v>
          </cell>
          <cell r="C248">
            <v>6075</v>
          </cell>
          <cell r="D248">
            <v>6075</v>
          </cell>
          <cell r="E248">
            <v>6075</v>
          </cell>
          <cell r="F248">
            <v>6075</v>
          </cell>
          <cell r="G248">
            <v>6075</v>
          </cell>
          <cell r="H248">
            <v>6075</v>
          </cell>
          <cell r="I248">
            <v>6075</v>
          </cell>
          <cell r="J248">
            <v>6075</v>
          </cell>
          <cell r="K248">
            <v>6075</v>
          </cell>
          <cell r="L248">
            <v>6075</v>
          </cell>
          <cell r="M248">
            <v>6075</v>
          </cell>
        </row>
        <row r="249">
          <cell r="A249">
            <v>6075</v>
          </cell>
          <cell r="B249" t="str">
            <v xml:space="preserve">Land </v>
          </cell>
          <cell r="C249" t="e">
            <v>#REF!</v>
          </cell>
          <cell r="D249" t="e">
            <v>#REF!</v>
          </cell>
          <cell r="E249" t="e">
            <v>#REF!</v>
          </cell>
          <cell r="F249" t="e">
            <v>#REF!</v>
          </cell>
          <cell r="G249" t="e">
            <v>#REF!</v>
          </cell>
          <cell r="H249" t="e">
            <v>#REF!</v>
          </cell>
          <cell r="I249" t="e">
            <v>#REF!</v>
          </cell>
          <cell r="J249" t="e">
            <v>#REF!</v>
          </cell>
          <cell r="K249" t="e">
            <v>#REF!</v>
          </cell>
          <cell r="L249" t="e">
            <v>#REF!</v>
          </cell>
          <cell r="M249" t="e">
            <v>#REF!</v>
          </cell>
        </row>
        <row r="250">
          <cell r="A250">
            <v>6076</v>
          </cell>
          <cell r="B250" t="str">
            <v>ESS_1030</v>
          </cell>
          <cell r="C250">
            <v>6076</v>
          </cell>
          <cell r="D250">
            <v>6076</v>
          </cell>
          <cell r="E250">
            <v>6076</v>
          </cell>
          <cell r="F250">
            <v>6076</v>
          </cell>
          <cell r="G250">
            <v>6076</v>
          </cell>
          <cell r="H250">
            <v>6076</v>
          </cell>
          <cell r="I250">
            <v>6076</v>
          </cell>
          <cell r="J250">
            <v>6076</v>
          </cell>
          <cell r="K250">
            <v>6076</v>
          </cell>
          <cell r="L250">
            <v>6076</v>
          </cell>
          <cell r="M250">
            <v>6076</v>
          </cell>
        </row>
        <row r="251">
          <cell r="A251">
            <v>6076</v>
          </cell>
          <cell r="B251" t="str">
            <v>Easement</v>
          </cell>
          <cell r="C251" t="e">
            <v>#REF!</v>
          </cell>
          <cell r="D251" t="e">
            <v>#REF!</v>
          </cell>
          <cell r="E251" t="e">
            <v>#REF!</v>
          </cell>
          <cell r="F251" t="e">
            <v>#REF!</v>
          </cell>
          <cell r="G251" t="e">
            <v>#REF!</v>
          </cell>
          <cell r="H251" t="e">
            <v>#REF!</v>
          </cell>
          <cell r="I251" t="e">
            <v>#REF!</v>
          </cell>
          <cell r="J251" t="e">
            <v>#REF!</v>
          </cell>
          <cell r="K251" t="e">
            <v>#REF!</v>
          </cell>
          <cell r="L251" t="e">
            <v>#REF!</v>
          </cell>
          <cell r="M251" t="e">
            <v>#REF!</v>
          </cell>
        </row>
        <row r="252">
          <cell r="A252">
            <v>6077</v>
          </cell>
          <cell r="B252" t="str">
            <v>ESS_1030</v>
          </cell>
          <cell r="C252">
            <v>6077</v>
          </cell>
          <cell r="D252">
            <v>6077</v>
          </cell>
          <cell r="E252">
            <v>6077</v>
          </cell>
          <cell r="F252">
            <v>6077</v>
          </cell>
          <cell r="G252">
            <v>6077</v>
          </cell>
          <cell r="H252">
            <v>0.05</v>
          </cell>
          <cell r="I252">
            <v>4.9999982118606567E-2</v>
          </cell>
          <cell r="J252">
            <v>4.9999982118606567E-2</v>
          </cell>
          <cell r="K252">
            <v>4.9999982118606567E-2</v>
          </cell>
          <cell r="L252">
            <v>4.9999982118606567E-2</v>
          </cell>
          <cell r="M252">
            <v>4.9999982118606567E-2</v>
          </cell>
        </row>
        <row r="253">
          <cell r="A253">
            <v>4.9999982118606567E-2</v>
          </cell>
          <cell r="B253" t="str">
            <v>Transformers</v>
          </cell>
          <cell r="C253" t="e">
            <v>#REF!</v>
          </cell>
          <cell r="D253" t="e">
            <v>#REF!</v>
          </cell>
          <cell r="E253" t="e">
            <v>#REF!</v>
          </cell>
          <cell r="F253" t="e">
            <v>#REF!</v>
          </cell>
          <cell r="G253" t="e">
            <v>#REF!</v>
          </cell>
          <cell r="H253" t="e">
            <v>#REF!</v>
          </cell>
          <cell r="I253" t="e">
            <v>#REF!</v>
          </cell>
          <cell r="J253" t="e">
            <v>#REF!</v>
          </cell>
          <cell r="K253" t="e">
            <v>#REF!</v>
          </cell>
          <cell r="L253" t="e">
            <v>#REF!</v>
          </cell>
          <cell r="M253" t="e">
            <v>#REF!</v>
          </cell>
        </row>
        <row r="254">
          <cell r="A254">
            <v>6078</v>
          </cell>
          <cell r="B254" t="str">
            <v>ESS_1030</v>
          </cell>
          <cell r="C254">
            <v>6078</v>
          </cell>
          <cell r="D254">
            <v>6078</v>
          </cell>
          <cell r="E254">
            <v>6078</v>
          </cell>
          <cell r="F254">
            <v>6078</v>
          </cell>
          <cell r="G254">
            <v>6078</v>
          </cell>
          <cell r="H254">
            <v>6078</v>
          </cell>
          <cell r="I254">
            <v>6078</v>
          </cell>
          <cell r="J254">
            <v>6078</v>
          </cell>
          <cell r="K254">
            <v>6078</v>
          </cell>
          <cell r="L254">
            <v>6078</v>
          </cell>
          <cell r="M254">
            <v>6078</v>
          </cell>
        </row>
        <row r="255">
          <cell r="A255">
            <v>6078</v>
          </cell>
          <cell r="B255" t="str">
            <v>Transformers</v>
          </cell>
          <cell r="C255" t="e">
            <v>#REF!</v>
          </cell>
          <cell r="D255" t="e">
            <v>#REF!</v>
          </cell>
          <cell r="E255" t="e">
            <v>#REF!</v>
          </cell>
          <cell r="F255" t="e">
            <v>#REF!</v>
          </cell>
          <cell r="G255" t="e">
            <v>#REF!</v>
          </cell>
          <cell r="H255" t="e">
            <v>#REF!</v>
          </cell>
          <cell r="I255" t="e">
            <v>#REF!</v>
          </cell>
          <cell r="J255" t="e">
            <v>#REF!</v>
          </cell>
          <cell r="K255" t="e">
            <v>#REF!</v>
          </cell>
          <cell r="L255" t="e">
            <v>#REF!</v>
          </cell>
          <cell r="M255" t="e">
            <v>#REF!</v>
          </cell>
        </row>
        <row r="256">
          <cell r="A256">
            <v>6079</v>
          </cell>
          <cell r="B256" t="str">
            <v>ESS_1030</v>
          </cell>
          <cell r="C256">
            <v>6079</v>
          </cell>
          <cell r="D256">
            <v>6079</v>
          </cell>
          <cell r="E256">
            <v>6079</v>
          </cell>
          <cell r="F256">
            <v>6079</v>
          </cell>
          <cell r="G256">
            <v>6079</v>
          </cell>
          <cell r="H256">
            <v>0.95</v>
          </cell>
          <cell r="I256">
            <v>0.94999980926513672</v>
          </cell>
          <cell r="J256">
            <v>0.94999980926513672</v>
          </cell>
          <cell r="K256">
            <v>0.94999980926513672</v>
          </cell>
          <cell r="L256">
            <v>0.94999980926513672</v>
          </cell>
          <cell r="M256">
            <v>0.94999980926513672</v>
          </cell>
        </row>
        <row r="257">
          <cell r="A257">
            <v>0.94999980926513672</v>
          </cell>
          <cell r="B257" t="str">
            <v>Sub-transmission lines and cables</v>
          </cell>
          <cell r="C257" t="e">
            <v>#REF!</v>
          </cell>
          <cell r="D257" t="e">
            <v>#REF!</v>
          </cell>
          <cell r="E257" t="e">
            <v>#REF!</v>
          </cell>
          <cell r="F257" t="e">
            <v>#REF!</v>
          </cell>
          <cell r="G257" t="e">
            <v>#REF!</v>
          </cell>
          <cell r="H257" t="e">
            <v>#REF!</v>
          </cell>
          <cell r="I257" t="e">
            <v>#REF!</v>
          </cell>
          <cell r="J257" t="e">
            <v>#REF!</v>
          </cell>
          <cell r="K257" t="e">
            <v>#REF!</v>
          </cell>
          <cell r="L257" t="e">
            <v>#REF!</v>
          </cell>
          <cell r="M257" t="e">
            <v>#REF!</v>
          </cell>
        </row>
        <row r="258">
          <cell r="A258">
            <v>0.94999980926513672</v>
          </cell>
          <cell r="B258">
            <v>0.94999980926513672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1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60">
          <cell r="A260">
            <v>0</v>
          </cell>
          <cell r="B260">
            <v>0</v>
          </cell>
          <cell r="C260" t="str">
            <v>Green = input cell for Sub/tran Planning in % of project expenditure per year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</sheetData>
      <sheetData sheetId="19" refreshError="1"/>
      <sheetData sheetId="20" refreshError="1">
        <row r="2">
          <cell r="A2" t="str">
            <v>ESS_1</v>
          </cell>
          <cell r="B2" t="str">
            <v>Distribution - Planned</v>
          </cell>
          <cell r="C2" t="str">
            <v>Distribution Growth - Voltage Constraints</v>
          </cell>
        </row>
        <row r="3">
          <cell r="A3" t="str">
            <v>ESS_100D</v>
          </cell>
          <cell r="B3" t="str">
            <v>Distribution - Planned</v>
          </cell>
          <cell r="C3" t="str">
            <v>Replace unsafe streetlight pot belly columns - defined projects</v>
          </cell>
        </row>
        <row r="4">
          <cell r="A4" t="str">
            <v>ESS_1024D</v>
          </cell>
          <cell r="B4" t="str">
            <v>Major Projects</v>
          </cell>
          <cell r="C4" t="str">
            <v>Rectification of low clearance on Subtransmission feeders - defined projects</v>
          </cell>
        </row>
        <row r="5">
          <cell r="A5" t="str">
            <v>ESS_12D</v>
          </cell>
          <cell r="B5" t="str">
            <v>Distribution - Planned</v>
          </cell>
          <cell r="C5" t="str">
            <v>Poletop Switchgear replacement - defined projects</v>
          </cell>
        </row>
        <row r="6">
          <cell r="A6" t="str">
            <v>ESS_13D</v>
          </cell>
          <cell r="B6" t="str">
            <v>Distribution - Planned</v>
          </cell>
          <cell r="C6" t="str">
            <v>HV regulator refurbishment and replacement - defined projects</v>
          </cell>
        </row>
        <row r="7">
          <cell r="A7" t="str">
            <v>ESS_14D</v>
          </cell>
          <cell r="B7" t="str">
            <v>Distribution - Planned</v>
          </cell>
          <cell r="C7" t="str">
            <v>Poletop Recloser Replacement / Upgrading - defined projects</v>
          </cell>
        </row>
        <row r="8">
          <cell r="A8" t="str">
            <v>ESS_16D</v>
          </cell>
          <cell r="B8" t="str">
            <v>Distribution - Planned</v>
          </cell>
          <cell r="C8" t="str">
            <v>Replacement of Bare OH Conductors - defined projects</v>
          </cell>
        </row>
        <row r="9">
          <cell r="A9" t="str">
            <v>ESS_18</v>
          </cell>
          <cell r="B9" t="str">
            <v>Distribution - Planned</v>
          </cell>
          <cell r="C9" t="e">
            <v>#N/A</v>
          </cell>
        </row>
        <row r="10">
          <cell r="A10" t="str">
            <v>ESS_19</v>
          </cell>
          <cell r="B10" t="str">
            <v>Distribution - Planned</v>
          </cell>
          <cell r="C10" t="e">
            <v>#N/A</v>
          </cell>
        </row>
        <row r="11">
          <cell r="A11" t="str">
            <v>ESS_2</v>
          </cell>
          <cell r="B11" t="str">
            <v>Distribution - Planned</v>
          </cell>
          <cell r="C11" t="str">
            <v>Distribution Growth - Thermal Constraints</v>
          </cell>
        </row>
        <row r="12">
          <cell r="A12" t="str">
            <v>ESS_20</v>
          </cell>
          <cell r="B12" t="str">
            <v>Distribution - Power Quality</v>
          </cell>
          <cell r="C12" t="str">
            <v>HV network augmentation  - PQ</v>
          </cell>
        </row>
        <row r="13">
          <cell r="A13" t="str">
            <v>ESS_21</v>
          </cell>
          <cell r="B13" t="str">
            <v>Distribution - Power Quality</v>
          </cell>
          <cell r="C13" t="str">
            <v>LV network augmentation - PQ</v>
          </cell>
        </row>
        <row r="14">
          <cell r="A14" t="str">
            <v>ESS_29</v>
          </cell>
          <cell r="B14" t="str">
            <v>Distribution - Planned</v>
          </cell>
          <cell r="C14" t="str">
            <v>Overhead Rural LV conversion to UG for bushfire prevention</v>
          </cell>
        </row>
        <row r="15">
          <cell r="A15" t="str">
            <v>ESS_3</v>
          </cell>
          <cell r="B15" t="str">
            <v>Distribution - Planned</v>
          </cell>
          <cell r="C15" t="str">
            <v>Distribution Growth - Fault Level Constraints</v>
          </cell>
        </row>
        <row r="16">
          <cell r="A16" t="str">
            <v>ESS_33</v>
          </cell>
          <cell r="B16" t="str">
            <v>Distribution - Planned</v>
          </cell>
          <cell r="C16" t="str">
            <v>LV Protection Installation program forecast Far West</v>
          </cell>
        </row>
        <row r="17">
          <cell r="A17" t="str">
            <v>ESS_35</v>
          </cell>
          <cell r="B17" t="str">
            <v>Distribution - Power Quality</v>
          </cell>
          <cell r="C17" t="str">
            <v>Substation Augmentation - PQ</v>
          </cell>
        </row>
        <row r="18">
          <cell r="A18" t="str">
            <v>ESS_36</v>
          </cell>
          <cell r="B18" t="str">
            <v>Distribution - Planned</v>
          </cell>
          <cell r="C18" t="str">
            <v>Distribution Network Monitoring</v>
          </cell>
        </row>
        <row r="19">
          <cell r="A19" t="str">
            <v>ESS_38</v>
          </cell>
          <cell r="B19" t="str">
            <v>Distribution - Planned</v>
          </cell>
          <cell r="C19" t="str">
            <v>2 pole Substation Safety Program</v>
          </cell>
        </row>
        <row r="20">
          <cell r="A20" t="str">
            <v>ESS_4</v>
          </cell>
          <cell r="B20" t="str">
            <v>Distribution - Planned</v>
          </cell>
          <cell r="C20" t="str">
            <v>Distribution Growth - Customer Connections</v>
          </cell>
        </row>
        <row r="21">
          <cell r="A21" t="str">
            <v>ESS_40D</v>
          </cell>
          <cell r="B21" t="str">
            <v>Distribution - Planned</v>
          </cell>
          <cell r="C21" t="str">
            <v>Failed UG cable replacement - defined projects</v>
          </cell>
        </row>
        <row r="22">
          <cell r="A22" t="str">
            <v>ESS_41D</v>
          </cell>
          <cell r="B22" t="str">
            <v>Distribution - Planned</v>
          </cell>
          <cell r="C22" t="str">
            <v>LV switchgear and pillar replacement - defined projects</v>
          </cell>
        </row>
        <row r="23">
          <cell r="A23" t="str">
            <v>ESS_42D</v>
          </cell>
          <cell r="B23" t="str">
            <v>Distribution - Planned</v>
          </cell>
          <cell r="C23" t="str">
            <v>High Voltage Cast Pothead Replacement - defined projects</v>
          </cell>
        </row>
        <row r="24">
          <cell r="A24" t="str">
            <v>ESS_43D</v>
          </cell>
          <cell r="B24" t="str">
            <v>Distribution - Planned</v>
          </cell>
          <cell r="C24" t="str">
            <v>LV UG Cable replacement (CONSAC) - defined projects</v>
          </cell>
        </row>
        <row r="25">
          <cell r="A25" t="str">
            <v>ESS_45D</v>
          </cell>
          <cell r="B25" t="str">
            <v>Major Projects</v>
          </cell>
          <cell r="C25" t="str">
            <v>Pole Top Refurbishment Subtransmission - defined projects</v>
          </cell>
        </row>
        <row r="26">
          <cell r="A26" t="str">
            <v>ESS_46D</v>
          </cell>
          <cell r="B26" t="str">
            <v>Major Projects</v>
          </cell>
          <cell r="C26" t="str">
            <v>Pole Replacement Subtransmission - defined project</v>
          </cell>
        </row>
        <row r="27">
          <cell r="A27" t="str">
            <v>ESS_5</v>
          </cell>
          <cell r="B27" t="str">
            <v>Distribution - Planned</v>
          </cell>
          <cell r="C27" t="str">
            <v>Distribution Feeder Voltage Profile - NT</v>
          </cell>
        </row>
        <row r="28">
          <cell r="A28" t="str">
            <v>ESS_6</v>
          </cell>
          <cell r="B28" t="str">
            <v>Distribution - Planned</v>
          </cell>
          <cell r="C28" t="str">
            <v>High Voltage Feeder Control Point monitoring - NT</v>
          </cell>
        </row>
        <row r="29">
          <cell r="A29" t="str">
            <v>ESS_9</v>
          </cell>
          <cell r="B29" t="str">
            <v>Distribution - Planned</v>
          </cell>
          <cell r="C29" t="str">
            <v>Power factor correction - DM</v>
          </cell>
        </row>
        <row r="30">
          <cell r="A30" t="str">
            <v>ESS_90</v>
          </cell>
          <cell r="B30" t="str">
            <v>Distribution - Planned</v>
          </cell>
          <cell r="C30" t="str">
            <v xml:space="preserve">Minor Zone Substation Monitoring </v>
          </cell>
        </row>
        <row r="31">
          <cell r="A31" t="str">
            <v>ESS_99D</v>
          </cell>
          <cell r="B31" t="str">
            <v>Distribution - Planned</v>
          </cell>
          <cell r="C31" t="str">
            <v>Replace rusting streetlight triangular columns -defined projects</v>
          </cell>
        </row>
        <row r="32">
          <cell r="A32" t="str">
            <v>ESS_100N</v>
          </cell>
          <cell r="B32" t="str">
            <v>Distribution - Reactive</v>
          </cell>
          <cell r="C32" t="str">
            <v>Replace unsafe streetlight pot belly columns - allocations portion</v>
          </cell>
        </row>
        <row r="33">
          <cell r="A33" t="str">
            <v>ESS_1023N</v>
          </cell>
          <cell r="B33" t="str">
            <v>Distribution - Reactive</v>
          </cell>
          <cell r="C33" t="str">
            <v>Rectification of Low Clearance on Overhead Feeders - all allocations</v>
          </cell>
        </row>
        <row r="34">
          <cell r="A34" t="str">
            <v>ESS_1024N</v>
          </cell>
          <cell r="B34" t="str">
            <v>Distribution - Reactive</v>
          </cell>
          <cell r="C34" t="str">
            <v>Rectification of low clearance on Subtransmission feeders - allocations portion</v>
          </cell>
        </row>
        <row r="35">
          <cell r="A35" t="str">
            <v>ESS_12N</v>
          </cell>
          <cell r="B35" t="str">
            <v>Distribution - Reactive</v>
          </cell>
          <cell r="C35" t="str">
            <v>Poletop Switchgear replacement - allocations portion</v>
          </cell>
        </row>
        <row r="36">
          <cell r="A36" t="str">
            <v>ESS_13N</v>
          </cell>
          <cell r="B36" t="str">
            <v>Distribution - Reactive</v>
          </cell>
          <cell r="C36" t="str">
            <v>HV regulator refurbishment and replacement - allocations portion</v>
          </cell>
        </row>
        <row r="37">
          <cell r="A37" t="str">
            <v>ESS_14N</v>
          </cell>
          <cell r="B37" t="str">
            <v>Distribution - Reactive</v>
          </cell>
          <cell r="C37" t="str">
            <v>Poletop Recloser Replacement / Upgrading - allocations portion</v>
          </cell>
        </row>
        <row r="38">
          <cell r="A38" t="str">
            <v>ESS_15N</v>
          </cell>
          <cell r="B38" t="str">
            <v>Distribution - Reactive</v>
          </cell>
          <cell r="C38" t="str">
            <v xml:space="preserve">Pole Staking/Reinforcement - all allocations </v>
          </cell>
        </row>
        <row r="39">
          <cell r="A39" t="str">
            <v>ESS_16N</v>
          </cell>
          <cell r="B39" t="str">
            <v>Distribution - Reactive</v>
          </cell>
          <cell r="C39" t="str">
            <v>Replacement of Bare OH Conductors - allocations portion</v>
          </cell>
        </row>
        <row r="40">
          <cell r="A40" t="str">
            <v>ESS_17N</v>
          </cell>
          <cell r="B40" t="str">
            <v>Distribution - Reactive</v>
          </cell>
          <cell r="C40" t="str">
            <v>Pole Replacement Distribution - all allocations</v>
          </cell>
        </row>
        <row r="41">
          <cell r="A41" t="str">
            <v>ESS_23N</v>
          </cell>
          <cell r="B41" t="str">
            <v>Distribution - Reactive</v>
          </cell>
          <cell r="C41" t="str">
            <v>LV Spreader Installation - all allocations</v>
          </cell>
        </row>
        <row r="42">
          <cell r="A42" t="str">
            <v>ESS_27</v>
          </cell>
          <cell r="B42" t="str">
            <v>Distribution - Power Quality</v>
          </cell>
          <cell r="C42" t="str">
            <v>Service Replacements due to voltage drop - PQ</v>
          </cell>
        </row>
        <row r="43">
          <cell r="A43" t="str">
            <v>ESS_30N</v>
          </cell>
          <cell r="B43" t="str">
            <v>Distribution - Reactive</v>
          </cell>
          <cell r="C43" t="str">
            <v>Condition Based Transformer Replacement - all allocations</v>
          </cell>
        </row>
        <row r="44">
          <cell r="A44" t="str">
            <v>ESS_31</v>
          </cell>
          <cell r="B44" t="str">
            <v>Distribution - Planned</v>
          </cell>
          <cell r="C44" t="str">
            <v>Enclosed Substation Refurbishment Program</v>
          </cell>
        </row>
        <row r="45">
          <cell r="A45" t="str">
            <v>ESS_32N</v>
          </cell>
          <cell r="B45" t="str">
            <v>Distribution - Reactive</v>
          </cell>
          <cell r="C45" t="str">
            <v>Overhead Substation Refurbishment Program - all allocations</v>
          </cell>
        </row>
        <row r="46">
          <cell r="A46" t="str">
            <v>ESS_4005N</v>
          </cell>
          <cell r="B46" t="str">
            <v>Distribution - Reactive</v>
          </cell>
          <cell r="C46" t="str">
            <v>Poletop Refurbishment Distribution - allocations portion</v>
          </cell>
        </row>
        <row r="47">
          <cell r="A47" t="str">
            <v>ESS_4009</v>
          </cell>
          <cell r="B47" t="str">
            <v>Major Projects</v>
          </cell>
          <cell r="C47" t="str">
            <v>Subtransmission cables - polymer termination replacement</v>
          </cell>
        </row>
        <row r="48">
          <cell r="A48" t="str">
            <v>ESS_4020N</v>
          </cell>
          <cell r="B48" t="str">
            <v>Distribution - Reactive</v>
          </cell>
          <cell r="C48" t="str">
            <v>Street Lighting poles and column replacement - all allocations</v>
          </cell>
        </row>
        <row r="49">
          <cell r="A49" t="str">
            <v>ESS_45N</v>
          </cell>
          <cell r="B49" t="str">
            <v>Distribution - Reactive</v>
          </cell>
          <cell r="C49" t="str">
            <v>Pole Top Refurbishment Subtransmission - allocations portion</v>
          </cell>
        </row>
        <row r="50">
          <cell r="A50" t="str">
            <v>ESS_46N</v>
          </cell>
          <cell r="B50" t="str">
            <v>Distribution - Reactive</v>
          </cell>
          <cell r="C50" t="str">
            <v>Pole Replacement Subtransmission - allocations portion</v>
          </cell>
        </row>
        <row r="51">
          <cell r="A51" t="str">
            <v>ESS_96N</v>
          </cell>
          <cell r="B51" t="str">
            <v>Distribution - Reactive</v>
          </cell>
          <cell r="C51" t="str">
            <v>Spot Luminaire Replacements - all allocations</v>
          </cell>
        </row>
        <row r="52">
          <cell r="A52" t="str">
            <v>ESS_97</v>
          </cell>
          <cell r="B52" t="str">
            <v>Distribution - Reactive</v>
          </cell>
          <cell r="C52" t="str">
            <v>Bulk Luminaire Replacements</v>
          </cell>
        </row>
        <row r="53">
          <cell r="A53" t="str">
            <v>ESS_101</v>
          </cell>
          <cell r="B53" t="str">
            <v>LiDAR</v>
          </cell>
          <cell r="C53" t="str">
            <v>LIDAR - Capitalised Overhead Data Capture</v>
          </cell>
        </row>
        <row r="54">
          <cell r="A54" t="str">
            <v>ESS_1005</v>
          </cell>
          <cell r="B54" t="str">
            <v>Major Projects</v>
          </cell>
          <cell r="C54" t="str">
            <v xml:space="preserve">Cobaki - establish 66/11kV substation </v>
          </cell>
        </row>
        <row r="55">
          <cell r="A55" t="str">
            <v>ESS_1010</v>
          </cell>
          <cell r="B55" t="str">
            <v>Major Projects</v>
          </cell>
          <cell r="C55" t="str">
            <v xml:space="preserve">Gloucester BSP - establish 132/33kV substation </v>
          </cell>
        </row>
        <row r="56">
          <cell r="A56" t="str">
            <v>ESS_1026</v>
          </cell>
          <cell r="B56" t="str">
            <v>Major Projects</v>
          </cell>
          <cell r="C56" t="str">
            <v>Tamworth - TransGrid 132/66kV substation relocate 66kV feeders</v>
          </cell>
        </row>
        <row r="57">
          <cell r="A57" t="str">
            <v>ESS_1027</v>
          </cell>
          <cell r="B57" t="str">
            <v>Major Projects</v>
          </cell>
          <cell r="C57" t="str">
            <v>Tamworth to Quirindi - secure easements for future second feeder</v>
          </cell>
        </row>
        <row r="58">
          <cell r="A58" t="str">
            <v>ESS_1028</v>
          </cell>
          <cell r="B58" t="str">
            <v>Major Projects</v>
          </cell>
          <cell r="C58" t="e">
            <v>#N/A</v>
          </cell>
        </row>
        <row r="59">
          <cell r="A59" t="str">
            <v>ESS_1034</v>
          </cell>
          <cell r="B59" t="str">
            <v>Major Projects</v>
          </cell>
          <cell r="C59" t="str">
            <v>Monaltrie to Alstonville - secure easements for future needs (Lismore 132kV strategy)</v>
          </cell>
        </row>
        <row r="60">
          <cell r="A60" t="str">
            <v>ESS_2014</v>
          </cell>
          <cell r="B60" t="str">
            <v>Major Projects</v>
          </cell>
          <cell r="C60" t="str">
            <v>Casino to Casino North - acquire route new 66kV feeder</v>
          </cell>
        </row>
        <row r="61">
          <cell r="A61" t="str">
            <v>ESS_2015</v>
          </cell>
          <cell r="B61" t="str">
            <v>Major Projects</v>
          </cell>
          <cell r="C61" t="str">
            <v>Coffs Harbour South - refurbish 66/11kV substation</v>
          </cell>
        </row>
        <row r="62">
          <cell r="A62" t="str">
            <v>ESS_2016</v>
          </cell>
          <cell r="B62" t="str">
            <v>Major Projects</v>
          </cell>
          <cell r="C62" t="str">
            <v xml:space="preserve">Cudgen to Casuarina - acquire sub site and easements for 33kV network </v>
          </cell>
        </row>
        <row r="63">
          <cell r="A63" t="str">
            <v>ESS_2017</v>
          </cell>
          <cell r="B63" t="str">
            <v>Major Projects</v>
          </cell>
          <cell r="C63" t="str">
            <v>Hallidays Point 66/11kV substation - construct 66kV &amp; 11kV feeders</v>
          </cell>
        </row>
        <row r="64">
          <cell r="A64" t="str">
            <v>ESS_2018</v>
          </cell>
          <cell r="B64" t="str">
            <v>Major Projects</v>
          </cell>
          <cell r="C64" t="str">
            <v>Beryl to Dunedoo - new 66kV feeder</v>
          </cell>
        </row>
        <row r="65">
          <cell r="A65" t="str">
            <v>ESS_2020</v>
          </cell>
          <cell r="B65" t="str">
            <v>Major Projects</v>
          </cell>
          <cell r="C65" t="str">
            <v>Borthwick St / Wynne St - relocate Wynne St 66/22kV assets to Borthwick St</v>
          </cell>
        </row>
        <row r="66">
          <cell r="A66" t="str">
            <v>ESS_2028</v>
          </cell>
          <cell r="B66" t="str">
            <v>Major Projects</v>
          </cell>
          <cell r="C66" t="str">
            <v xml:space="preserve">Pole top refurbishment of Taree to Forster 66kV feeders </v>
          </cell>
        </row>
        <row r="67">
          <cell r="A67" t="str">
            <v>ESS_4000</v>
          </cell>
          <cell r="B67" t="str">
            <v>Major Projects</v>
          </cell>
          <cell r="C67" t="str">
            <v>Coffs Harbour North to Coffs Harbour South - new 66kV feeder</v>
          </cell>
        </row>
        <row r="68">
          <cell r="A68" t="str">
            <v>ESS_4002</v>
          </cell>
          <cell r="B68" t="str">
            <v>Major Projects</v>
          </cell>
          <cell r="C68" t="str">
            <v>Gunnedah to Narrabri Tee via Boggabri - refurbish 66kV feeders</v>
          </cell>
        </row>
        <row r="69">
          <cell r="A69" t="str">
            <v>ESS_4007</v>
          </cell>
          <cell r="B69" t="str">
            <v>Major Projects</v>
          </cell>
          <cell r="C69" t="str">
            <v>Taree - TransGrid 132/66/33kV substation relocate 33kV feeders</v>
          </cell>
        </row>
        <row r="70">
          <cell r="A70" t="str">
            <v>ESS_4008</v>
          </cell>
          <cell r="B70" t="str">
            <v>Major Projects</v>
          </cell>
          <cell r="C70" t="str">
            <v>Subtransmission minor projects</v>
          </cell>
        </row>
        <row r="71">
          <cell r="A71" t="str">
            <v>ESS_4010</v>
          </cell>
          <cell r="B71" t="str">
            <v>Major Projects</v>
          </cell>
          <cell r="C71" t="str">
            <v>Subtransmission minor route and land</v>
          </cell>
        </row>
        <row r="72">
          <cell r="A72" t="str">
            <v>ESS_4017</v>
          </cell>
          <cell r="B72" t="str">
            <v>Major Projects</v>
          </cell>
          <cell r="C72" t="str">
            <v>Googong - construct 132kV o/h line for relocation</v>
          </cell>
        </row>
        <row r="73">
          <cell r="A73" t="str">
            <v>ESS_1001</v>
          </cell>
          <cell r="B73" t="str">
            <v>Major Projects</v>
          </cell>
          <cell r="C73" t="str">
            <v>Beryl to Mudgee - implement 66kV backup changeover scheme</v>
          </cell>
        </row>
        <row r="74">
          <cell r="A74" t="str">
            <v>ESS_1004</v>
          </cell>
          <cell r="B74" t="str">
            <v>Major Projects</v>
          </cell>
          <cell r="C74" t="str">
            <v>Cartwrights Hill ZS - construct 66 kV bus bar</v>
          </cell>
        </row>
        <row r="75">
          <cell r="A75" t="str">
            <v>ESS_1006</v>
          </cell>
          <cell r="B75" t="str">
            <v>Major Projects</v>
          </cell>
          <cell r="C75" t="str">
            <v>Cobar town supply augmentation</v>
          </cell>
        </row>
        <row r="76">
          <cell r="A76" t="str">
            <v>ESS_1008</v>
          </cell>
          <cell r="B76" t="str">
            <v>Major Projects</v>
          </cell>
          <cell r="C76" t="str">
            <v xml:space="preserve">Cooma - TransGrid rebuild 66/11kV substation </v>
          </cell>
        </row>
        <row r="77">
          <cell r="A77" t="str">
            <v>ESS_1009</v>
          </cell>
          <cell r="B77" t="str">
            <v>Major Projects</v>
          </cell>
          <cell r="C77" t="str">
            <v>Deniliquin to Moulamein tee - convert section of 66kV single cct to dual and add 66kV bay</v>
          </cell>
        </row>
        <row r="78">
          <cell r="A78" t="str">
            <v>ESS_1011</v>
          </cell>
          <cell r="B78" t="str">
            <v>Major Projects</v>
          </cell>
          <cell r="C78" t="str">
            <v>Googong Town - establish new 132/11kV substation</v>
          </cell>
        </row>
        <row r="79">
          <cell r="A79" t="str">
            <v>ESS_1012</v>
          </cell>
          <cell r="B79" t="str">
            <v>Major Projects</v>
          </cell>
          <cell r="C79" t="str">
            <v>Queanbeyan TG to Googong Town ZS - Reconnect 132 kV Line</v>
          </cell>
        </row>
        <row r="80">
          <cell r="A80" t="str">
            <v>ESS_1013</v>
          </cell>
          <cell r="B80" t="str">
            <v>Major Projects</v>
          </cell>
          <cell r="C80" t="str">
            <v>Goulburn to Woodlawn - upgrade 66 kV line</v>
          </cell>
        </row>
        <row r="81">
          <cell r="A81" t="str">
            <v>ESS_1014</v>
          </cell>
          <cell r="B81" t="str">
            <v>Major Projects</v>
          </cell>
          <cell r="C81" t="str">
            <v>Griffith - Augment Supply to Tharbogang/Goolgowi</v>
          </cell>
        </row>
        <row r="82">
          <cell r="A82" t="str">
            <v>ESS_1016</v>
          </cell>
          <cell r="B82" t="str">
            <v>Major Projects</v>
          </cell>
          <cell r="C82" t="str">
            <v>Marulan South - rebuild 66/33kV substation</v>
          </cell>
        </row>
        <row r="83">
          <cell r="A83" t="str">
            <v>ESS_1017</v>
          </cell>
          <cell r="B83" t="str">
            <v>Major Projects</v>
          </cell>
          <cell r="C83" t="str">
            <v>Metering for ZS (Power Quality meters)</v>
          </cell>
        </row>
        <row r="84">
          <cell r="A84" t="str">
            <v>ESS_1018</v>
          </cell>
          <cell r="B84" t="str">
            <v>Major Projects</v>
          </cell>
          <cell r="C84" t="str">
            <v>Nyngan 132kV network reinforcement</v>
          </cell>
        </row>
        <row r="85">
          <cell r="A85" t="str">
            <v>ESS_1020</v>
          </cell>
          <cell r="B85" t="str">
            <v>Major Projects</v>
          </cell>
          <cell r="C85" t="str">
            <v>Orange North - TransGrid rebuild Orange 66kV busbar</v>
          </cell>
        </row>
        <row r="86">
          <cell r="A86" t="str">
            <v>ESS_1022</v>
          </cell>
          <cell r="B86" t="str">
            <v>Major Projects</v>
          </cell>
          <cell r="C86" t="str">
            <v>Orange to Blayney - reconductor 66kV feeder</v>
          </cell>
        </row>
        <row r="87">
          <cell r="A87" t="str">
            <v>ESS_1025</v>
          </cell>
          <cell r="B87" t="str">
            <v>Major Projects</v>
          </cell>
          <cell r="C87" t="str">
            <v>Sutton ZS - install 66/11kV transformer</v>
          </cell>
        </row>
        <row r="88">
          <cell r="A88" t="str">
            <v>ESS_1030</v>
          </cell>
          <cell r="B88" t="str">
            <v>Major Projects</v>
          </cell>
          <cell r="C88" t="str">
            <v>Googong to Tralee - construct dual 132kV feeder (operate at 11kV)</v>
          </cell>
        </row>
        <row r="89">
          <cell r="A89" t="str">
            <v>ESS_1031</v>
          </cell>
          <cell r="B89" t="str">
            <v>Major Projects</v>
          </cell>
          <cell r="C89" t="str">
            <v>Wellington to Narromine - convert 66kV to 132kV</v>
          </cell>
        </row>
        <row r="90">
          <cell r="A90" t="str">
            <v>ESS_1033</v>
          </cell>
          <cell r="B90" t="str">
            <v>Major Projects</v>
          </cell>
          <cell r="C90" t="str">
            <v>Yarrandale to Gilgandra - rebuild existing 66kV feeder</v>
          </cell>
        </row>
        <row r="91">
          <cell r="A91" t="str">
            <v>ESS_1036</v>
          </cell>
          <cell r="B91" t="str">
            <v>Major Projects</v>
          </cell>
          <cell r="C91" t="str">
            <v>Yarrandale to Gilgandra - new 66kV feeder</v>
          </cell>
        </row>
        <row r="92">
          <cell r="A92" t="str">
            <v>ESS_1037</v>
          </cell>
          <cell r="B92" t="str">
            <v>Major Projects</v>
          </cell>
          <cell r="C92" t="str">
            <v>Woodlawn - rebuild 66/11kV substation</v>
          </cell>
        </row>
        <row r="93">
          <cell r="A93" t="str">
            <v>ESS_1039</v>
          </cell>
          <cell r="B93" t="str">
            <v>Major Projects</v>
          </cell>
          <cell r="C93" t="str">
            <v>Wagga to Temora - rebuild Wagga to Junee 66kV feeder to 132kV and new Junee to Temora 132kV feeder</v>
          </cell>
        </row>
        <row r="94">
          <cell r="A94" t="str">
            <v>ESS_1040</v>
          </cell>
          <cell r="B94" t="str">
            <v>Major Projects</v>
          </cell>
          <cell r="C94" t="str">
            <v>Wagga Copland St to Kooringal #1 feeder works</v>
          </cell>
        </row>
        <row r="95">
          <cell r="A95" t="str">
            <v>ESS_2001</v>
          </cell>
          <cell r="B95" t="str">
            <v>Major Projects</v>
          </cell>
          <cell r="C95" t="str">
            <v>Wagga Copeland St - TransGrid 132/66kV substation relocate 66kV feeders</v>
          </cell>
        </row>
        <row r="96">
          <cell r="A96" t="str">
            <v>ESS_2002</v>
          </cell>
          <cell r="B96" t="str">
            <v>Major Projects</v>
          </cell>
          <cell r="C96" t="str">
            <v>Wagga 66kV network - reconductor various small section of conductors</v>
          </cell>
        </row>
        <row r="97">
          <cell r="A97" t="str">
            <v>ESS_2003</v>
          </cell>
          <cell r="B97" t="str">
            <v>Major Projects</v>
          </cell>
          <cell r="C97" t="str">
            <v>Williamsdale TG to Googong Town ZS - Refurbish and Connect 132 kV Line</v>
          </cell>
        </row>
        <row r="98">
          <cell r="A98" t="str">
            <v>ESS_2004</v>
          </cell>
          <cell r="B98" t="str">
            <v>Major Projects</v>
          </cell>
          <cell r="C98" t="str">
            <v>Williamsdale Acquire Route (1km)</v>
          </cell>
        </row>
        <row r="99">
          <cell r="A99" t="str">
            <v>ESS_2005</v>
          </cell>
          <cell r="B99" t="str">
            <v>Major Projects</v>
          </cell>
          <cell r="C99" t="e">
            <v>#N/A</v>
          </cell>
        </row>
        <row r="100">
          <cell r="A100" t="str">
            <v>ESS_2009</v>
          </cell>
          <cell r="B100" t="str">
            <v>Distribution - Planned</v>
          </cell>
          <cell r="C100" t="str">
            <v>Utility Blackspot Plan</v>
          </cell>
        </row>
        <row r="101">
          <cell r="A101" t="str">
            <v>ESS_2010</v>
          </cell>
          <cell r="B101" t="str">
            <v>Major Projects</v>
          </cell>
          <cell r="C101" t="str">
            <v>Queanbeyan South - 11 kV transformer cable upgrade</v>
          </cell>
        </row>
        <row r="102">
          <cell r="A102" t="str">
            <v>ESS_2011</v>
          </cell>
          <cell r="B102" t="str">
            <v>Major Projects</v>
          </cell>
          <cell r="C102" t="str">
            <v>Hillston ZS - Dynamic Compensation</v>
          </cell>
        </row>
        <row r="103">
          <cell r="A103" t="str">
            <v>ESS_2012</v>
          </cell>
          <cell r="B103" t="str">
            <v>Major Projects</v>
          </cell>
          <cell r="C103" t="str">
            <v xml:space="preserve">Ulan 66kV switch station works </v>
          </cell>
        </row>
        <row r="104">
          <cell r="A104" t="str">
            <v>ESS_2013</v>
          </cell>
          <cell r="B104" t="str">
            <v>Major Projects</v>
          </cell>
          <cell r="C104" t="str">
            <v>Reactive power compensation</v>
          </cell>
        </row>
        <row r="105">
          <cell r="A105" t="str">
            <v>ESS_2019</v>
          </cell>
          <cell r="B105" t="str">
            <v>Major Projects</v>
          </cell>
          <cell r="C105" t="str">
            <v>Gulgong West - establish new 66/22kV substation</v>
          </cell>
        </row>
        <row r="106">
          <cell r="A106" t="str">
            <v>ESS_2021</v>
          </cell>
          <cell r="B106" t="str">
            <v>Major Projects</v>
          </cell>
          <cell r="C106" t="str">
            <v>Maher St - new 66kV feeder</v>
          </cell>
        </row>
        <row r="107">
          <cell r="A107" t="str">
            <v>ESS_2022</v>
          </cell>
          <cell r="B107" t="str">
            <v>Major Projects</v>
          </cell>
          <cell r="C107" t="str">
            <v>Cooma to Bega - convert 66kV feeder to dual 132/66kV</v>
          </cell>
        </row>
        <row r="108">
          <cell r="A108" t="str">
            <v>ESS_2024</v>
          </cell>
          <cell r="B108" t="str">
            <v>Major Projects</v>
          </cell>
          <cell r="C108" t="str">
            <v>Orange Ring 66kV augmentation</v>
          </cell>
        </row>
        <row r="109">
          <cell r="A109" t="str">
            <v>ESS_2025</v>
          </cell>
          <cell r="B109" t="str">
            <v>Major Projects</v>
          </cell>
          <cell r="C109" t="str">
            <v>Bathurst Russell St - rebuild 66/11kV substation</v>
          </cell>
        </row>
        <row r="110">
          <cell r="A110" t="str">
            <v>ESS_2026</v>
          </cell>
          <cell r="B110" t="str">
            <v>Major Projects</v>
          </cell>
          <cell r="C110" t="str">
            <v>Googong Town to Tralee - acquire route new dual 132kV feeder</v>
          </cell>
        </row>
        <row r="111">
          <cell r="A111" t="str">
            <v>ESS_2027</v>
          </cell>
          <cell r="B111" t="str">
            <v>Major Projects</v>
          </cell>
          <cell r="C111" t="str">
            <v>Leeton ZS Upgrade</v>
          </cell>
        </row>
        <row r="112">
          <cell r="A112" t="str">
            <v>ESS_2029</v>
          </cell>
          <cell r="B112" t="str">
            <v>Major Projects</v>
          </cell>
          <cell r="C112" t="str">
            <v>Pole top refurbishment of Dubbo to Nyngan 132kV feeder 943/1, 943/2 and 9GU</v>
          </cell>
        </row>
        <row r="113">
          <cell r="A113" t="str">
            <v>ESS_4001</v>
          </cell>
          <cell r="B113" t="str">
            <v>Major Projects</v>
          </cell>
          <cell r="C113" t="str">
            <v>TG Parkes to Parkes zone - new 66kV feeder and substation work</v>
          </cell>
        </row>
        <row r="114">
          <cell r="A114" t="str">
            <v>ESS_4003</v>
          </cell>
          <cell r="B114" t="str">
            <v>Major Projects</v>
          </cell>
          <cell r="C114" t="str">
            <v>Yarrandale to Gilgandra - acquire route new 66kV feeder</v>
          </cell>
        </row>
        <row r="115">
          <cell r="A115" t="str">
            <v>ESS_4006</v>
          </cell>
          <cell r="B115" t="str">
            <v>Major Projects</v>
          </cell>
          <cell r="C115" t="str">
            <v xml:space="preserve">Pambula - install 66 kV CB </v>
          </cell>
        </row>
        <row r="116">
          <cell r="A116" t="str">
            <v>ESS_4011</v>
          </cell>
          <cell r="B116" t="str">
            <v>Major Projects</v>
          </cell>
          <cell r="C116" t="str">
            <v>Orange South ZS - Augmentation</v>
          </cell>
        </row>
        <row r="117">
          <cell r="A117" t="str">
            <v>ESS_4012</v>
          </cell>
          <cell r="B117" t="str">
            <v>Major Projects</v>
          </cell>
          <cell r="C117" t="str">
            <v>Quira ZS - 2nd tx substation work</v>
          </cell>
        </row>
        <row r="118">
          <cell r="A118" t="str">
            <v>ESS_4013</v>
          </cell>
          <cell r="B118" t="str">
            <v>Major Projects</v>
          </cell>
          <cell r="C118" t="str">
            <v>Molong - install 2nd 66/11kV transformer</v>
          </cell>
        </row>
        <row r="119">
          <cell r="A119" t="str">
            <v>ESS_4015</v>
          </cell>
          <cell r="B119" t="str">
            <v>Major Projects</v>
          </cell>
          <cell r="C119" t="str">
            <v>Wagga Copland St to Kooringal #2 feeder works</v>
          </cell>
        </row>
        <row r="120">
          <cell r="A120" t="str">
            <v>ESS_4016</v>
          </cell>
          <cell r="B120" t="str">
            <v>Major Projects</v>
          </cell>
          <cell r="C120" t="str">
            <v>Morrow St - construct 66kV busbar</v>
          </cell>
        </row>
        <row r="121">
          <cell r="A121" t="str">
            <v>ESS_4005D</v>
          </cell>
          <cell r="B121" t="str">
            <v>Distribution - Planned</v>
          </cell>
          <cell r="C121" t="str">
            <v>Poletop Refurbishment Distribution - Coastal Salt affected - defined projects</v>
          </cell>
        </row>
        <row r="122">
          <cell r="A122" t="str">
            <v>ESS_4019N</v>
          </cell>
          <cell r="B122" t="str">
            <v>Distribution - Reactive</v>
          </cell>
          <cell r="C122" t="str">
            <v>Poletop Refurbishment Distribution - PEC and Laminated  - allocations portion</v>
          </cell>
        </row>
        <row r="123">
          <cell r="A123" t="str">
            <v>ESS_4021</v>
          </cell>
          <cell r="B123" t="str">
            <v>Major Projects</v>
          </cell>
          <cell r="C123" t="str">
            <v xml:space="preserve">Griffith - Augment Supply to Nericon </v>
          </cell>
        </row>
        <row r="124">
          <cell r="A124" t="str">
            <v>ESS_4022</v>
          </cell>
          <cell r="B124" t="str">
            <v>Major Projects</v>
          </cell>
          <cell r="C124" t="str">
            <v>Casino - Augment Supply to Urbenville</v>
          </cell>
        </row>
        <row r="125">
          <cell r="A125" t="str">
            <v>ESS_4023N</v>
          </cell>
          <cell r="B125" t="str">
            <v>Distribution - Reactive</v>
          </cell>
          <cell r="C125" t="str">
            <v>Council LED program: luminaire fusing</v>
          </cell>
        </row>
        <row r="126">
          <cell r="A126" t="str">
            <v>ESS_5000</v>
          </cell>
          <cell r="B126" t="str">
            <v>Major Projects</v>
          </cell>
          <cell r="C126" t="str">
            <v>Subtransmission Planning Network - long term expenditure</v>
          </cell>
        </row>
        <row r="127">
          <cell r="A127" t="str">
            <v>ESS_22</v>
          </cell>
          <cell r="B127" t="str">
            <v>Outsourced Programs</v>
          </cell>
          <cell r="C127" t="str">
            <v>Crossings of Navigable Waterways</v>
          </cell>
        </row>
        <row r="128">
          <cell r="A128" t="str">
            <v>ESS_26</v>
          </cell>
          <cell r="B128" t="str">
            <v>Outsourced Programs</v>
          </cell>
          <cell r="C128" t="str">
            <v>Service Overhead Replacement</v>
          </cell>
        </row>
        <row r="129">
          <cell r="A129" t="str">
            <v>ESS_56</v>
          </cell>
          <cell r="B129" t="str">
            <v>Outsourced Programs</v>
          </cell>
          <cell r="C129" t="str">
            <v>Load Control Relay replacement</v>
          </cell>
        </row>
        <row r="130">
          <cell r="A130" t="str">
            <v>ESS_93</v>
          </cell>
          <cell r="B130" t="str">
            <v>Outsourced Programs</v>
          </cell>
          <cell r="C130" t="str">
            <v>Meter replacement program</v>
          </cell>
        </row>
        <row r="131">
          <cell r="A131" t="str">
            <v>ESS_2006</v>
          </cell>
          <cell r="B131" t="str">
            <v>Primary Systems - ZS</v>
          </cell>
          <cell r="C131" t="str">
            <v>Zone Substation Capacitors Bank Replacement</v>
          </cell>
        </row>
        <row r="132">
          <cell r="A132" t="str">
            <v>ESS_4004</v>
          </cell>
          <cell r="B132" t="str">
            <v>Primary Systems - ZS</v>
          </cell>
          <cell r="C132" t="str">
            <v xml:space="preserve">Zone Substation Outdoor Bus and Isolator Refurbishment and Replacement </v>
          </cell>
        </row>
        <row r="133">
          <cell r="A133" t="str">
            <v>ESS_70</v>
          </cell>
          <cell r="B133" t="str">
            <v>Primary Systems - ZS</v>
          </cell>
          <cell r="C133" t="str">
            <v xml:space="preserve">Zone Substation Power Transformer Refurbishment </v>
          </cell>
        </row>
        <row r="134">
          <cell r="A134" t="str">
            <v>ESS_71</v>
          </cell>
          <cell r="B134" t="str">
            <v>Primary Systems - ZS</v>
          </cell>
          <cell r="C134" t="str">
            <v>Zone Substation Power Transformer Replacement</v>
          </cell>
        </row>
        <row r="135">
          <cell r="A135" t="str">
            <v>ESS_72</v>
          </cell>
          <cell r="B135" t="str">
            <v>Primary Systems - ZS</v>
          </cell>
          <cell r="C135" t="str">
            <v>Zone Substation Power Transformer Unplanned Failure Replacement</v>
          </cell>
        </row>
        <row r="136">
          <cell r="A136" t="str">
            <v>ESS_74</v>
          </cell>
          <cell r="B136" t="str">
            <v>Primary Systems - ZS</v>
          </cell>
          <cell r="C136" t="str">
            <v xml:space="preserve">Zone Substation On Line Tap Changer Refurbishment </v>
          </cell>
        </row>
        <row r="137">
          <cell r="A137" t="str">
            <v>ESS_75</v>
          </cell>
          <cell r="B137" t="str">
            <v>Primary Systems - ZS</v>
          </cell>
          <cell r="C137" t="str">
            <v>Zone Substation Perimeter Fencing &amp; Security Refurbishment and Replacement</v>
          </cell>
        </row>
        <row r="138">
          <cell r="A138" t="str">
            <v>ESS_76</v>
          </cell>
          <cell r="B138" t="str">
            <v>Primary Systems - ZS</v>
          </cell>
          <cell r="C138" t="str">
            <v>Zone Substation PCB decontamination (Power Transformers)</v>
          </cell>
        </row>
        <row r="139">
          <cell r="A139" t="str">
            <v>ESS_78</v>
          </cell>
          <cell r="B139" t="str">
            <v>Primary Systems - ZS</v>
          </cell>
          <cell r="C139" t="str">
            <v xml:space="preserve">Zone Substation Circuit Breaker replacement </v>
          </cell>
        </row>
        <row r="140">
          <cell r="A140" t="str">
            <v>ESS_79</v>
          </cell>
          <cell r="B140" t="str">
            <v>Primary Systems - ZS</v>
          </cell>
          <cell r="C140" t="str">
            <v>Zone Substation Indoor Switchboards (Replacement, Refurbishment &amp; Conversion)</v>
          </cell>
        </row>
        <row r="141">
          <cell r="A141" t="str">
            <v>ESS_80</v>
          </cell>
          <cell r="B141" t="str">
            <v>Primary Systems - ZS</v>
          </cell>
          <cell r="C141" t="str">
            <v>Zone Substation Station Battery Replacement</v>
          </cell>
        </row>
        <row r="142">
          <cell r="A142" t="str">
            <v>ESS_81</v>
          </cell>
          <cell r="B142" t="str">
            <v>Primary Systems - ZS</v>
          </cell>
          <cell r="C142" t="str">
            <v>Zone Substation Voltage Transformer Replacement</v>
          </cell>
        </row>
        <row r="143">
          <cell r="A143" t="str">
            <v>ESS_82</v>
          </cell>
          <cell r="B143" t="str">
            <v>Primary Systems - ZS</v>
          </cell>
          <cell r="C143" t="str">
            <v>Zone Substation Current Transformer Replacement</v>
          </cell>
        </row>
        <row r="144">
          <cell r="A144" t="str">
            <v>ESS_83</v>
          </cell>
          <cell r="B144" t="str">
            <v>Primary Systems - ZS</v>
          </cell>
          <cell r="C144" t="str">
            <v>Zone Substation Surge Diverter Replacement</v>
          </cell>
        </row>
        <row r="145">
          <cell r="A145" t="str">
            <v>ESS_84</v>
          </cell>
          <cell r="B145" t="str">
            <v>Primary Systems - ZS</v>
          </cell>
          <cell r="C145" t="str">
            <v xml:space="preserve">Zone Substation Unplanned Equipment Failure Replacement </v>
          </cell>
        </row>
        <row r="146">
          <cell r="A146" t="str">
            <v>ESS_85</v>
          </cell>
          <cell r="B146" t="str">
            <v>Primary Systems - ZS</v>
          </cell>
          <cell r="C146" t="str">
            <v xml:space="preserve">Zone Substation Protection Upgrades and Replacements </v>
          </cell>
        </row>
        <row r="147">
          <cell r="A147" t="str">
            <v>ESS_86</v>
          </cell>
          <cell r="B147" t="str">
            <v>Primary Systems - ZS</v>
          </cell>
          <cell r="C147" t="str">
            <v xml:space="preserve">Zone Substation Environmental Compliance </v>
          </cell>
        </row>
        <row r="148">
          <cell r="A148" t="str">
            <v>ESS_87</v>
          </cell>
          <cell r="B148" t="str">
            <v>Primary Systems - ZS</v>
          </cell>
          <cell r="C148" t="str">
            <v xml:space="preserve">Zone Substation Earthing System Refurbishment </v>
          </cell>
        </row>
        <row r="149">
          <cell r="A149" t="str">
            <v>ESS_88</v>
          </cell>
          <cell r="B149" t="str">
            <v>Primary Systems - ZS</v>
          </cell>
          <cell r="C149" t="str">
            <v>Zone Substation Civil Refurbishment</v>
          </cell>
        </row>
        <row r="150">
          <cell r="A150" t="str">
            <v>ESS_89</v>
          </cell>
          <cell r="B150" t="str">
            <v>Primary Systems - ZS</v>
          </cell>
          <cell r="C150" t="str">
            <v>Zone Substation Building Refurbishment</v>
          </cell>
        </row>
        <row r="151">
          <cell r="A151" t="str">
            <v>ESS_2007</v>
          </cell>
          <cell r="B151" t="str">
            <v>Secondary Systems</v>
          </cell>
          <cell r="C151" t="str">
            <v>IP Data Network Asset Replacement</v>
          </cell>
        </row>
        <row r="152">
          <cell r="A152" t="str">
            <v>ESS_3000</v>
          </cell>
          <cell r="B152" t="str">
            <v>Secondary Systems</v>
          </cell>
          <cell r="C152" t="str">
            <v>Ancillary radio Asset Replacement</v>
          </cell>
        </row>
        <row r="153">
          <cell r="A153" t="str">
            <v>ESS_3001</v>
          </cell>
          <cell r="B153" t="str">
            <v>Secondary Systems</v>
          </cell>
          <cell r="C153" t="str">
            <v>Two Way Radio Base Replacement</v>
          </cell>
        </row>
        <row r="154">
          <cell r="A154" t="str">
            <v>ESS_3002</v>
          </cell>
          <cell r="B154" t="str">
            <v>Secondary Systems</v>
          </cell>
          <cell r="C154" t="str">
            <v>Mobile Two Way Radio Replacement</v>
          </cell>
        </row>
        <row r="155">
          <cell r="A155" t="str">
            <v>ESS_48</v>
          </cell>
          <cell r="B155" t="str">
            <v>Secondary Systems</v>
          </cell>
          <cell r="C155" t="str">
            <v>RF Infrastructure Refurbishment</v>
          </cell>
        </row>
        <row r="156">
          <cell r="A156" t="str">
            <v>ESS_49</v>
          </cell>
          <cell r="B156" t="str">
            <v>Secondary Systems</v>
          </cell>
          <cell r="C156" t="str">
            <v>RF Linking replacement</v>
          </cell>
        </row>
        <row r="157">
          <cell r="A157" t="str">
            <v>ESS_50</v>
          </cell>
          <cell r="B157" t="str">
            <v>Secondary Systems</v>
          </cell>
          <cell r="C157" t="str">
            <v>Telecomms into Brownfields zone subs</v>
          </cell>
        </row>
        <row r="158">
          <cell r="A158" t="str">
            <v>ESS_53</v>
          </cell>
          <cell r="B158" t="str">
            <v>Secondary Systems</v>
          </cell>
          <cell r="C158" t="str">
            <v>New  FI Plant - Growth</v>
          </cell>
        </row>
        <row r="159">
          <cell r="A159" t="str">
            <v>ESS_54</v>
          </cell>
          <cell r="B159" t="str">
            <v>Distribution - Planned</v>
          </cell>
          <cell r="C159" t="str">
            <v xml:space="preserve">Controllable load - DM </v>
          </cell>
        </row>
        <row r="160">
          <cell r="A160" t="str">
            <v>ESS_55</v>
          </cell>
          <cell r="B160" t="str">
            <v>Secondary Systems</v>
          </cell>
          <cell r="C160" t="str">
            <v>Replacement FI Plants</v>
          </cell>
        </row>
        <row r="161">
          <cell r="A161" t="str">
            <v>ESS_57</v>
          </cell>
          <cell r="B161" t="str">
            <v>Secondary Systems</v>
          </cell>
          <cell r="C161" t="str">
            <v>Convert existing legacy controllers</v>
          </cell>
        </row>
        <row r="162">
          <cell r="A162" t="str">
            <v>ESS_58</v>
          </cell>
          <cell r="B162" t="str">
            <v>Secondary Systems</v>
          </cell>
          <cell r="C162" t="str">
            <v>Mobile FI Plant Studies</v>
          </cell>
        </row>
        <row r="163">
          <cell r="A163" t="str">
            <v>ESS_59</v>
          </cell>
          <cell r="B163" t="str">
            <v>Secondary Systems</v>
          </cell>
          <cell r="C163" t="str">
            <v xml:space="preserve">Synchronisation of multiple FI plant </v>
          </cell>
        </row>
        <row r="164">
          <cell r="A164" t="str">
            <v>ESS_60</v>
          </cell>
          <cell r="B164" t="str">
            <v>Secondary Systems</v>
          </cell>
          <cell r="C164" t="str">
            <v>Scada Development Upgrades</v>
          </cell>
        </row>
        <row r="165">
          <cell r="A165" t="str">
            <v>ESS_61</v>
          </cell>
          <cell r="B165" t="str">
            <v>Secondary Systems</v>
          </cell>
          <cell r="C165" t="str">
            <v>Brownfield SCADA - ZSS Developments</v>
          </cell>
        </row>
        <row r="166">
          <cell r="A166" t="str">
            <v>ESS_62</v>
          </cell>
          <cell r="B166" t="str">
            <v>Secondary Systems</v>
          </cell>
          <cell r="C166" t="str">
            <v>Replacement program of existing RTU hardware</v>
          </cell>
        </row>
        <row r="167">
          <cell r="A167" t="str">
            <v>ESS_63</v>
          </cell>
          <cell r="B167" t="str">
            <v>Secondary Systems</v>
          </cell>
          <cell r="C167" t="str">
            <v>Installation of SCADA facilities into existing ZSS sites</v>
          </cell>
        </row>
        <row r="168">
          <cell r="A168" t="str">
            <v>ESS_64</v>
          </cell>
          <cell r="B168" t="str">
            <v>Secondary Systems</v>
          </cell>
          <cell r="C168" t="str">
            <v>Commissioning of existing and new DSA sites</v>
          </cell>
        </row>
        <row r="169">
          <cell r="A169" t="str">
            <v>ESS_65</v>
          </cell>
          <cell r="B169" t="str">
            <v>Secondary Systems</v>
          </cell>
          <cell r="C169" t="str">
            <v>Broken Hill asset refurbishment</v>
          </cell>
        </row>
        <row r="170">
          <cell r="A170" t="str">
            <v>ESS_68</v>
          </cell>
          <cell r="B170" t="str">
            <v>Secondary Systems</v>
          </cell>
          <cell r="C170" t="str">
            <v xml:space="preserve">Broken Hill Safety &amp; Legal </v>
          </cell>
        </row>
        <row r="171">
          <cell r="A171" t="str">
            <v>ESS_69</v>
          </cell>
          <cell r="B171" t="str">
            <v>Secondary Systems</v>
          </cell>
          <cell r="C171" t="str">
            <v>Protection upgrades and replacement (SS)</v>
          </cell>
        </row>
        <row r="172">
          <cell r="A172" t="str">
            <v>ESS_91</v>
          </cell>
          <cell r="B172" t="str">
            <v>Secondary Systems</v>
          </cell>
          <cell r="C172" t="str">
            <v>Meters for new connections</v>
          </cell>
        </row>
        <row r="173">
          <cell r="A173" t="str">
            <v>ESS_92</v>
          </cell>
          <cell r="B173" t="str">
            <v>Secondary Systems</v>
          </cell>
          <cell r="C173" t="str">
            <v>New load control Relays</v>
          </cell>
        </row>
        <row r="174">
          <cell r="A174" t="str">
            <v>ESS_94</v>
          </cell>
          <cell r="B174" t="str">
            <v>Distribution - Planned</v>
          </cell>
          <cell r="C174" t="e">
            <v>#N/A</v>
          </cell>
        </row>
        <row r="175">
          <cell r="A175" t="str">
            <v>ESS_95</v>
          </cell>
          <cell r="B175" t="str">
            <v>Distribution - Power Quality</v>
          </cell>
          <cell r="C175" t="str">
            <v>Power Quality Monitoring utilising metering technology - PQ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45">
          <cell r="A45">
            <v>700</v>
          </cell>
          <cell r="B45" t="str">
            <v>ESS_20</v>
          </cell>
          <cell r="C45" t="str">
            <v>Dist Network PQ related - HV lines augmentation</v>
          </cell>
          <cell r="D45">
            <v>0.97924672883589259</v>
          </cell>
        </row>
        <row r="46">
          <cell r="A46">
            <v>701</v>
          </cell>
          <cell r="B46" t="str">
            <v>ESS_20</v>
          </cell>
          <cell r="C46" t="str">
            <v>Dist Network PQ related - HV cables augmentation</v>
          </cell>
          <cell r="D46">
            <v>2.0753271164107287E-2</v>
          </cell>
        </row>
        <row r="47">
          <cell r="A47">
            <v>702</v>
          </cell>
          <cell r="B47" t="str">
            <v>ESS_21</v>
          </cell>
          <cell r="C47" t="str">
            <v>Dist Network PQ related - LV lines augmentation</v>
          </cell>
          <cell r="D47">
            <v>0.8071484123225573</v>
          </cell>
        </row>
        <row r="48">
          <cell r="A48">
            <v>703</v>
          </cell>
          <cell r="B48" t="str">
            <v>ESS_21</v>
          </cell>
          <cell r="C48" t="str">
            <v>Dist Network PQ related - LV cables augmentation</v>
          </cell>
          <cell r="D48">
            <v>0.12511533505873282</v>
          </cell>
        </row>
        <row r="49">
          <cell r="A49">
            <v>704</v>
          </cell>
          <cell r="B49" t="str">
            <v>ESS_21</v>
          </cell>
          <cell r="C49" t="str">
            <v>Dist Network PQ related - Dist. Switchgear and other augmentation</v>
          </cell>
          <cell r="D49">
            <v>6.7736252618709844E-2</v>
          </cell>
        </row>
        <row r="50">
          <cell r="A50">
            <v>705</v>
          </cell>
          <cell r="B50" t="str">
            <v>ESS_1</v>
          </cell>
          <cell r="C50" t="str">
            <v>Dist Growth Voltage constraint - HV lines</v>
          </cell>
          <cell r="D50">
            <v>0.63877399412269453</v>
          </cell>
        </row>
        <row r="51">
          <cell r="A51">
            <v>706</v>
          </cell>
          <cell r="B51" t="str">
            <v>ESS_1</v>
          </cell>
          <cell r="C51" t="str">
            <v>Dist Growth Voltage constraint - LV lines</v>
          </cell>
          <cell r="D51">
            <v>0.12996748002408742</v>
          </cell>
        </row>
        <row r="52">
          <cell r="A52">
            <v>707</v>
          </cell>
          <cell r="B52" t="str">
            <v>ESS_1</v>
          </cell>
          <cell r="C52" t="str">
            <v>Dist Growth Voltage constraint - HV cables</v>
          </cell>
          <cell r="D52">
            <v>9.5831185728023488E-3</v>
          </cell>
        </row>
        <row r="53">
          <cell r="A53">
            <v>708</v>
          </cell>
          <cell r="B53" t="str">
            <v>ESS_1</v>
          </cell>
          <cell r="C53" t="str">
            <v>Dist Growth Voltage constraint - LV cables</v>
          </cell>
          <cell r="D53">
            <v>1.0848763757349146E-2</v>
          </cell>
        </row>
        <row r="54">
          <cell r="A54">
            <v>709</v>
          </cell>
          <cell r="B54" t="str">
            <v>ESS_1</v>
          </cell>
          <cell r="C54" t="str">
            <v>Dist Growth Voltage constrain - Dist. Substations</v>
          </cell>
          <cell r="D54">
            <v>9.1915723615812212E-2</v>
          </cell>
        </row>
        <row r="55">
          <cell r="A55">
            <v>710</v>
          </cell>
          <cell r="B55" t="str">
            <v>ESS_1</v>
          </cell>
          <cell r="C55" t="str">
            <v>Dist Growth Voltage constraint - Dist. Switchgear and other</v>
          </cell>
          <cell r="D55">
            <v>0.11891091990725433</v>
          </cell>
        </row>
        <row r="56">
          <cell r="A56">
            <v>711</v>
          </cell>
          <cell r="B56" t="str">
            <v>ESS_2</v>
          </cell>
          <cell r="C56" t="str">
            <v>Dist Growth Thermal constraint - HV lines</v>
          </cell>
          <cell r="D56">
            <v>0.43295952125815329</v>
          </cell>
        </row>
        <row r="57">
          <cell r="A57">
            <v>712</v>
          </cell>
          <cell r="B57" t="str">
            <v>ESS_2</v>
          </cell>
          <cell r="C57" t="str">
            <v>Dist Growth Thermal constraint - LV lines</v>
          </cell>
          <cell r="D57">
            <v>9.2366440793559074E-2</v>
          </cell>
        </row>
        <row r="58">
          <cell r="A58">
            <v>713</v>
          </cell>
          <cell r="B58" t="str">
            <v>ESS_2</v>
          </cell>
          <cell r="C58" t="str">
            <v>Dist Growth Thermal constraint - HV cables</v>
          </cell>
          <cell r="D58">
            <v>0.11012978260536639</v>
          </cell>
        </row>
        <row r="59">
          <cell r="A59">
            <v>714</v>
          </cell>
          <cell r="B59" t="str">
            <v>ESS_2</v>
          </cell>
          <cell r="C59" t="str">
            <v>Dist Growth Thermal constraint - LV cables</v>
          </cell>
          <cell r="D59">
            <v>3.6272158917231505E-2</v>
          </cell>
        </row>
        <row r="60">
          <cell r="A60">
            <v>715</v>
          </cell>
          <cell r="B60" t="str">
            <v>ESS_2</v>
          </cell>
          <cell r="C60" t="str">
            <v>Dist Growth Thermal constraint - Dist. Substations</v>
          </cell>
          <cell r="D60">
            <v>0.23843922684446239</v>
          </cell>
        </row>
        <row r="61">
          <cell r="A61">
            <v>716</v>
          </cell>
          <cell r="B61" t="str">
            <v>ESS_2</v>
          </cell>
          <cell r="C61" t="str">
            <v>Dist Gorwth Thermal constraint - Dist. Switchgear and other</v>
          </cell>
          <cell r="D61">
            <v>8.9832869581227409E-2</v>
          </cell>
        </row>
        <row r="62">
          <cell r="A62">
            <v>717</v>
          </cell>
          <cell r="B62" t="str">
            <v>ESS_3</v>
          </cell>
          <cell r="C62" t="str">
            <v>Dist Growth Fault level constraints - HV lines</v>
          </cell>
          <cell r="D62">
            <v>0.65302898293138789</v>
          </cell>
        </row>
        <row r="63">
          <cell r="A63">
            <v>718</v>
          </cell>
          <cell r="B63" t="str">
            <v>ESS_3</v>
          </cell>
          <cell r="C63" t="str">
            <v>Dist Growth Fault level constraints - LV lines</v>
          </cell>
          <cell r="D63">
            <v>1.1011829679264727E-2</v>
          </cell>
        </row>
        <row r="64">
          <cell r="A64">
            <v>719</v>
          </cell>
          <cell r="B64" t="str">
            <v>ESS_3</v>
          </cell>
          <cell r="C64" t="str">
            <v>Dist Growth Fault level constraints - HV cables</v>
          </cell>
          <cell r="D64">
            <v>1.2112274948589737E-2</v>
          </cell>
        </row>
        <row r="65">
          <cell r="A65">
            <v>720</v>
          </cell>
          <cell r="B65" t="str">
            <v>ESS_3</v>
          </cell>
          <cell r="C65" t="str">
            <v>Dist Growth Fault level constraints - LV cables</v>
          </cell>
          <cell r="D65">
            <v>1.5906669754747725E-3</v>
          </cell>
        </row>
        <row r="66">
          <cell r="A66">
            <v>721</v>
          </cell>
          <cell r="B66" t="str">
            <v>ESS_3</v>
          </cell>
          <cell r="C66" t="str">
            <v>Dist Growth Fault level constraints - Dist. Substations</v>
          </cell>
          <cell r="D66">
            <v>1.3907964272720834E-2</v>
          </cell>
        </row>
        <row r="67">
          <cell r="A67">
            <v>722</v>
          </cell>
          <cell r="B67" t="str">
            <v>ESS_3</v>
          </cell>
          <cell r="C67" t="str">
            <v>Dist Growth Fault level constraints  - Dist. Switchgear and other</v>
          </cell>
          <cell r="D67">
            <v>0.30834828119256202</v>
          </cell>
        </row>
        <row r="68">
          <cell r="A68">
            <v>723</v>
          </cell>
          <cell r="B68" t="str">
            <v>ESS_4</v>
          </cell>
          <cell r="C68" t="str">
            <v>Dist Growth Customer connections constraints - HV lines</v>
          </cell>
          <cell r="D68">
            <v>0.23900765822870357</v>
          </cell>
        </row>
        <row r="69">
          <cell r="A69">
            <v>724</v>
          </cell>
          <cell r="B69" t="str">
            <v>ESS_4</v>
          </cell>
          <cell r="C69" t="str">
            <v>Dist Growth Customer connections constraints - LV lines</v>
          </cell>
          <cell r="D69">
            <v>5.3223558567272261E-2</v>
          </cell>
        </row>
        <row r="70">
          <cell r="A70">
            <v>725</v>
          </cell>
          <cell r="B70" t="str">
            <v>ESS_4</v>
          </cell>
          <cell r="C70" t="str">
            <v>Dist Growth Customer connections constraints - HV cables</v>
          </cell>
          <cell r="D70">
            <v>0.22475009290059567</v>
          </cell>
        </row>
        <row r="71">
          <cell r="A71">
            <v>726</v>
          </cell>
          <cell r="B71" t="str">
            <v>ESS_4</v>
          </cell>
          <cell r="C71" t="str">
            <v>Dist Growth Customer connections constraints - LV cables</v>
          </cell>
          <cell r="D71">
            <v>3.0403709482397272E-2</v>
          </cell>
        </row>
        <row r="72">
          <cell r="A72">
            <v>727</v>
          </cell>
          <cell r="B72" t="str">
            <v>ESS_4</v>
          </cell>
          <cell r="C72" t="str">
            <v>Dist Growth Customer connections constraints - Dist. Substations</v>
          </cell>
          <cell r="D72">
            <v>0.39277812992917749</v>
          </cell>
        </row>
        <row r="73">
          <cell r="A73">
            <v>728</v>
          </cell>
          <cell r="B73" t="str">
            <v>ESS_4</v>
          </cell>
          <cell r="C73" t="str">
            <v>Dist Growth Customer connections constraints - Dist. Switchgear and other</v>
          </cell>
          <cell r="D73">
            <v>5.9836850891853754E-2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Contents"/>
      <sheetName val="Instructions"/>
      <sheetName val="Business &amp; other details"/>
      <sheetName val="CPI series"/>
      <sheetName val="2.1 Expenditure summary"/>
      <sheetName val="2.2 Repex"/>
      <sheetName val="2.3 Augex (a)"/>
      <sheetName val="2.3 Augex (b)"/>
      <sheetName val="2.4 Augex model"/>
      <sheetName val="2.5 Connections"/>
      <sheetName val="2.6 Non-network"/>
      <sheetName val="2.10 Overheads"/>
      <sheetName val="2.11 Labour"/>
      <sheetName val="2.14 Forecast price changes"/>
      <sheetName val="2.16 Opex Summary"/>
      <sheetName val="2.17 Step Changes"/>
      <sheetName val="3.1 Revenue"/>
      <sheetName val="3.2 Operating expenditure"/>
      <sheetName val="3.3 Assets (RAB)"/>
      <sheetName val="3.4 Operational data"/>
      <sheetName val="3.5 Physical assets"/>
      <sheetName val="3.6 Quality of service"/>
      <sheetName val="3.7 Operating Environment"/>
      <sheetName val="4.1 Public lighting"/>
      <sheetName val="4.2 Metering"/>
      <sheetName val="4.3 Fee-based services"/>
      <sheetName val="4.4 Quoted services"/>
      <sheetName val="5.4 MD &amp; utilisation-Spatial"/>
      <sheetName val="6.1 Telephone answering"/>
      <sheetName val="6.2 Reliability &amp; Cust serv"/>
      <sheetName val="7.1  Policies and Procedures"/>
      <sheetName val="7.2 Contingent projects"/>
      <sheetName val="7.3 Obligations"/>
      <sheetName val="7.4 Shared Assets"/>
      <sheetName val="7.6 Indicative bill impact"/>
      <sheetName val="Amendments"/>
    </sheetNames>
    <sheetDataSet>
      <sheetData sheetId="0" refreshError="1"/>
      <sheetData sheetId="1" refreshError="1"/>
      <sheetData sheetId="2" refreshError="1"/>
      <sheetData sheetId="3">
        <row r="35">
          <cell r="C35" t="str">
            <v>2019-20</v>
          </cell>
          <cell r="D35" t="str">
            <v>2020-21</v>
          </cell>
          <cell r="E35" t="str">
            <v>2021-22</v>
          </cell>
          <cell r="F35" t="str">
            <v>2022-23</v>
          </cell>
          <cell r="G35" t="str">
            <v>2023-24</v>
          </cell>
        </row>
        <row r="38">
          <cell r="C38" t="str">
            <v>2014-15</v>
          </cell>
          <cell r="D38" t="str">
            <v>2015-16</v>
          </cell>
          <cell r="E38" t="str">
            <v>2016-17</v>
          </cell>
          <cell r="F38" t="str">
            <v>2017-18</v>
          </cell>
          <cell r="G38" t="str">
            <v>2018-19</v>
          </cell>
        </row>
        <row r="64">
          <cell r="C64" t="str">
            <v>June 2019</v>
          </cell>
        </row>
        <row r="75">
          <cell r="C75">
            <v>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9">
          <cell r="L9" t="str">
            <v>Yes</v>
          </cell>
        </row>
        <row r="11">
          <cell r="L11" t="str">
            <v>2016-17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ER only"/>
      <sheetName val="Instructions"/>
      <sheetName val="Business &amp; other details"/>
      <sheetName val="Contents"/>
      <sheetName val="2.1 Expenditure summary"/>
      <sheetName val="2.2 Repex"/>
      <sheetName val="Sheet1"/>
      <sheetName val="2.3(a) Augex"/>
      <sheetName val="2.3(b) Augex"/>
      <sheetName val="2.5 Connections"/>
      <sheetName val="2.6 Non-network"/>
      <sheetName val="2.7 Vegetation management"/>
      <sheetName val="2.8 Maintenance"/>
      <sheetName val="2.9 Emergency Response"/>
      <sheetName val="2.10 Overheads"/>
      <sheetName val="2.11 Labour"/>
      <sheetName val="2.12 Input tables"/>
      <sheetName val="Sheet2"/>
      <sheetName val="Sheet4"/>
      <sheetName val="Sheet5"/>
      <sheetName val="Unadjusted numbers"/>
      <sheetName val="Adjusted numbers"/>
      <sheetName val="Sheet7"/>
      <sheetName val="Network overhead split"/>
      <sheetName val="4.1 Public lighting"/>
      <sheetName val="4.2 Metering"/>
      <sheetName val="4.3 Fee-based services"/>
      <sheetName val="4.4 Quoted services"/>
      <sheetName val="5.2 Asset Age Profile"/>
      <sheetName val="5.3 MD - Network level"/>
      <sheetName val="5.4 MD &amp; utilisation-Spatial"/>
      <sheetName val="6.3 Sustained interruptionss"/>
      <sheetName val="Amendments"/>
      <sheetName val="Analysis totex"/>
      <sheetName val="Sheet3"/>
      <sheetName val="Network overhead split (2)"/>
      <sheetName val="2.12 Input tables (2)"/>
      <sheetName val="Procurement analysis"/>
      <sheetName val="Procurement analysis unlocked"/>
      <sheetName val="ggg"/>
      <sheetName val="Mid savings - Master"/>
      <sheetName val="Low end savings"/>
      <sheetName val="High end savings"/>
      <sheetName val="Calculations to determine NOC"/>
      <sheetName val="Source of truth data"/>
      <sheetName val="Richard workstream analysis"/>
      <sheetName val="Sheet6"/>
      <sheetName val="Copy of Essential 2015-16 - Cat"/>
    </sheetNames>
    <sheetDataSet>
      <sheetData sheetId="0">
        <row r="8">
          <cell r="B8" t="str">
            <v>ActewAGL Distribution</v>
          </cell>
          <cell r="C8" t="str">
            <v>ActewAGL Distribution</v>
          </cell>
        </row>
        <row r="9">
          <cell r="B9" t="str">
            <v>ActewAGL Distribution (Tx Assets)</v>
          </cell>
          <cell r="C9" t="str">
            <v>ActewAGL Distribution (Tx Assets)</v>
          </cell>
        </row>
        <row r="10">
          <cell r="B10" t="str">
            <v>ActewAGL Gas</v>
          </cell>
          <cell r="C10" t="str">
            <v>ActewAGL Gas</v>
          </cell>
        </row>
        <row r="11">
          <cell r="B11" t="str">
            <v>AGN (SA)</v>
          </cell>
          <cell r="C11" t="str">
            <v>AGN (SA)</v>
          </cell>
        </row>
        <row r="12">
          <cell r="B12" t="str">
            <v>AGN (Victoria)</v>
          </cell>
          <cell r="C12" t="str">
            <v>Australian Gas Networks Limited</v>
          </cell>
        </row>
        <row r="13">
          <cell r="B13" t="str">
            <v>Amadeus</v>
          </cell>
          <cell r="C13" t="str">
            <v>APT Pipelines (NT) Pty Ltd</v>
          </cell>
        </row>
        <row r="14">
          <cell r="B14" t="str">
            <v>APA GasNet</v>
          </cell>
          <cell r="C14" t="str">
            <v>APA VTS Australia Limited</v>
          </cell>
        </row>
        <row r="15">
          <cell r="B15" t="str">
            <v>Ausgrid</v>
          </cell>
          <cell r="C15" t="str">
            <v>Ausgrid</v>
          </cell>
        </row>
        <row r="16">
          <cell r="B16" t="str">
            <v>Ausgrid (Tx Assets)</v>
          </cell>
          <cell r="C16" t="str">
            <v>Ausgrid (Tx Assets)</v>
          </cell>
        </row>
        <row r="17">
          <cell r="B17" t="str">
            <v>AusNet (D)</v>
          </cell>
          <cell r="C17" t="str">
            <v>AusNet Services (D)</v>
          </cell>
        </row>
        <row r="18">
          <cell r="B18" t="str">
            <v>AusNet (Gas)</v>
          </cell>
          <cell r="C18" t="str">
            <v>AusNet Gas Services</v>
          </cell>
        </row>
        <row r="19">
          <cell r="B19" t="str">
            <v>AusNet (T)</v>
          </cell>
          <cell r="C19" t="str">
            <v>AusNet (T)</v>
          </cell>
        </row>
        <row r="20">
          <cell r="B20" t="str">
            <v>Australian Distribution Co.</v>
          </cell>
          <cell r="C20" t="str">
            <v>Australian Distribution Co.</v>
          </cell>
        </row>
        <row r="21">
          <cell r="B21" t="str">
            <v>Australian Transmission Co.</v>
          </cell>
          <cell r="C21" t="str">
            <v>Australian Transmission Co.</v>
          </cell>
        </row>
        <row r="22">
          <cell r="B22" t="str">
            <v>CitiPower</v>
          </cell>
          <cell r="C22" t="str">
            <v>CitiPower</v>
          </cell>
        </row>
        <row r="23">
          <cell r="B23" t="str">
            <v>Directlink</v>
          </cell>
          <cell r="C23" t="str">
            <v>Directlink</v>
          </cell>
        </row>
        <row r="24">
          <cell r="B24" t="str">
            <v>ElectraNet</v>
          </cell>
          <cell r="C24" t="str">
            <v>ElectraNet</v>
          </cell>
        </row>
        <row r="25">
          <cell r="B25" t="str">
            <v>Endeavour Energy</v>
          </cell>
          <cell r="C25" t="str">
            <v>Endeavour Energy</v>
          </cell>
        </row>
        <row r="26">
          <cell r="B26" t="str">
            <v>Energex</v>
          </cell>
          <cell r="C26" t="str">
            <v>Energex</v>
          </cell>
        </row>
        <row r="27">
          <cell r="B27" t="str">
            <v>Ergon Energy</v>
          </cell>
          <cell r="C27" t="str">
            <v>Ergon Energy</v>
          </cell>
        </row>
        <row r="28">
          <cell r="B28" t="str">
            <v>Essential Energy</v>
          </cell>
          <cell r="C28" t="str">
            <v>Essential Energy</v>
          </cell>
        </row>
        <row r="29">
          <cell r="B29" t="str">
            <v>Jemena Electricity</v>
          </cell>
          <cell r="C29" t="str">
            <v>Jemena Electricity</v>
          </cell>
        </row>
        <row r="30">
          <cell r="B30" t="str">
            <v>JGN</v>
          </cell>
          <cell r="C30" t="str">
            <v>Jemena Gas Networks</v>
          </cell>
        </row>
        <row r="31">
          <cell r="B31" t="str">
            <v>Multinet Gas</v>
          </cell>
          <cell r="C31" t="str">
            <v>Multinet Gas (DB No.1) Pty Ltd (ACN 086 026 986), Multinet Gas (DB No.2) Pty Ltd (ACN 086 230 122)</v>
          </cell>
        </row>
        <row r="32">
          <cell r="B32" t="str">
            <v>Murraylink</v>
          </cell>
          <cell r="C32" t="str">
            <v>Murraylink</v>
          </cell>
        </row>
        <row r="33">
          <cell r="B33" t="str">
            <v>Powercor Australia</v>
          </cell>
          <cell r="C33" t="str">
            <v>Powercor Australia</v>
          </cell>
        </row>
        <row r="34">
          <cell r="B34" t="str">
            <v>Powerlink</v>
          </cell>
          <cell r="C34" t="str">
            <v>Queensland Electricity Transmission Corporation Limited trading as Powerlink Queensland</v>
          </cell>
        </row>
        <row r="35">
          <cell r="B35" t="str">
            <v>Roma to Brisbane Pipeline</v>
          </cell>
          <cell r="C35" t="str">
            <v>APT Petroleum Pipelines Limited t/a Roma to Brisbane Pipeline</v>
          </cell>
        </row>
        <row r="36">
          <cell r="B36" t="str">
            <v>SA Power Networks</v>
          </cell>
          <cell r="C36" t="str">
            <v>SA Power Networks</v>
          </cell>
        </row>
        <row r="37">
          <cell r="B37" t="str">
            <v>TasNetworks (D)</v>
          </cell>
          <cell r="C37" t="str">
            <v>TasNetworks (D)</v>
          </cell>
        </row>
        <row r="38">
          <cell r="B38" t="str">
            <v>TasNetworks (T)</v>
          </cell>
          <cell r="C38" t="str">
            <v>TasNetworks (T)</v>
          </cell>
        </row>
        <row r="39">
          <cell r="B39" t="str">
            <v>TransGrid</v>
          </cell>
          <cell r="C39" t="str">
            <v>TransGrid</v>
          </cell>
        </row>
        <row r="40">
          <cell r="B40" t="str">
            <v>United Energy</v>
          </cell>
          <cell r="C40" t="str">
            <v>United Energy</v>
          </cell>
        </row>
        <row r="41">
          <cell r="B41" t="str">
            <v>Western Power (D)</v>
          </cell>
          <cell r="C41" t="str">
            <v>Western Power (D)</v>
          </cell>
        </row>
        <row r="42">
          <cell r="B42" t="str">
            <v>Western Power (T)</v>
          </cell>
          <cell r="C42" t="str">
            <v>Western Power (T)</v>
          </cell>
        </row>
        <row r="48">
          <cell r="B48" t="str">
            <v>ARR</v>
          </cell>
          <cell r="C48" t="str">
            <v>ANNUAL REPORTING STATEMENT</v>
          </cell>
        </row>
        <row r="49">
          <cell r="B49" t="str">
            <v>CA</v>
          </cell>
          <cell r="C49" t="str">
            <v>CATEGORY ANALYSIS</v>
          </cell>
        </row>
        <row r="50">
          <cell r="B50" t="str">
            <v>CPI</v>
          </cell>
          <cell r="C50" t="str">
            <v>CPI</v>
          </cell>
        </row>
        <row r="51">
          <cell r="B51" t="str">
            <v>EB</v>
          </cell>
          <cell r="C51" t="str">
            <v>ECONOMIC BENCHMARKING</v>
          </cell>
        </row>
        <row r="52">
          <cell r="B52" t="str">
            <v>PTRM</v>
          </cell>
          <cell r="C52" t="str">
            <v>POST TAX REVENUE MODEL</v>
          </cell>
        </row>
        <row r="53">
          <cell r="B53" t="str">
            <v>Reset</v>
          </cell>
          <cell r="C53" t="str">
            <v>REGULATORY REPORTING STATEMENT</v>
          </cell>
        </row>
        <row r="54">
          <cell r="B54" t="str">
            <v>RFM</v>
          </cell>
          <cell r="C54" t="str">
            <v>ROLL FORWARD MODEL</v>
          </cell>
        </row>
        <row r="55">
          <cell r="B55" t="str">
            <v>WACC</v>
          </cell>
          <cell r="C55" t="str">
            <v>WEIGHTED AVERAGE COST OF CAPITAL</v>
          </cell>
        </row>
      </sheetData>
      <sheetData sheetId="1"/>
      <sheetData sheetId="2">
        <row r="14">
          <cell r="C14" t="str">
            <v>Essential Energy</v>
          </cell>
        </row>
        <row r="44">
          <cell r="C44" t="str">
            <v>2015-16</v>
          </cell>
        </row>
        <row r="59">
          <cell r="C59" t="str">
            <v>CA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5">
          <cell r="B15" t="str">
            <v>ZONE 1 - FNC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Front Page"/>
      <sheetName val="PIP v5.1_LMS"/>
      <sheetName val="PIP v5.1"/>
      <sheetName val="PIPV6.3"/>
      <sheetName val="SCI_SPECIAL"/>
      <sheetName val="INPUT_PIP"/>
      <sheetName val="Allocations"/>
      <sheetName val="LMS"/>
      <sheetName val="CASH_cuts"/>
      <sheetName val="Baseline_adj"/>
      <sheetName val="Sustainability cuts"/>
      <sheetName val="MAIN_PIP"/>
      <sheetName val="Cut_PIP"/>
      <sheetName val="Proposed_PIP"/>
      <sheetName val="PTRM_CATEGORIES"/>
      <sheetName val="Difference_pa"/>
      <sheetName val="Proposed cuts"/>
      <sheetName val="KP_Internal PIP"/>
      <sheetName val="Cut PIP_plus overheads smeared"/>
      <sheetName val="Pivot _Groups"/>
      <sheetName val="Risk_Ranking"/>
      <sheetName val="Projects"/>
      <sheetName val="Risk rating lookup"/>
      <sheetName val="CPI"/>
      <sheetName val="Strategy_Split"/>
      <sheetName val="Dist_Lines"/>
      <sheetName val="Cust_Connect"/>
      <sheetName val="Dist_Subs"/>
      <sheetName val="Network_UG"/>
      <sheetName val="Projects_split"/>
      <sheetName val="Subtran_Lines"/>
      <sheetName val="Subtran_Trfrs"/>
      <sheetName val="Subtran_Equip"/>
      <sheetName val="Cust_Metering"/>
      <sheetName val="Network_Metering"/>
      <sheetName val="Telecomms"/>
      <sheetName val="Load_Control"/>
      <sheetName val="SCADA"/>
      <sheetName val="Gen_BH"/>
      <sheetName val="Streetlights"/>
      <sheetName val="NA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ESS_1</v>
          </cell>
          <cell r="B5" t="str">
            <v>Distribution Growth - Voltage Constraints</v>
          </cell>
          <cell r="C5" t="str">
            <v>Network Connection</v>
          </cell>
          <cell r="D5">
            <v>3750</v>
          </cell>
          <cell r="E5">
            <v>11988198</v>
          </cell>
          <cell r="F5">
            <v>6815198.6340424977</v>
          </cell>
          <cell r="G5">
            <v>8536860</v>
          </cell>
          <cell r="H5">
            <v>13122020.479999999</v>
          </cell>
          <cell r="I5">
            <v>13781760.842734374</v>
          </cell>
          <cell r="J5">
            <v>13061125.424349606</v>
          </cell>
          <cell r="K5">
            <v>13387653.559958344</v>
          </cell>
          <cell r="L5">
            <v>13722344.898957301</v>
          </cell>
          <cell r="M5">
            <v>14065403.521431232</v>
          </cell>
          <cell r="N5">
            <v>14417038.609467013</v>
          </cell>
          <cell r="O5">
            <v>14777464.574703686</v>
          </cell>
          <cell r="P5">
            <v>15146901.189071275</v>
          </cell>
          <cell r="Q5"/>
          <cell r="R5" t="str">
            <v>Program</v>
          </cell>
          <cell r="S5" t="str">
            <v xml:space="preserve">Vince Kelly </v>
          </cell>
          <cell r="T5" t="str">
            <v>Distribution Planning</v>
          </cell>
          <cell r="U5" t="str">
            <v>Network Connections</v>
          </cell>
          <cell r="V5" t="str">
            <v>Reactive program</v>
          </cell>
          <cell r="W5" t="str">
            <v>Distribution Planning</v>
          </cell>
          <cell r="X5" t="str">
            <v xml:space="preserve">Paul Brazier </v>
          </cell>
          <cell r="Y5" t="str">
            <v xml:space="preserve">Vince Kelly </v>
          </cell>
          <cell r="Z5" t="str">
            <v xml:space="preserve">Steve Wilson </v>
          </cell>
          <cell r="AA5" t="str">
            <v xml:space="preserve">Don Darke </v>
          </cell>
          <cell r="AB5">
            <v>54244037.956776872</v>
          </cell>
          <cell r="AC5" t="str">
            <v>CEOP 2091 Distribution Growth Strategy</v>
          </cell>
          <cell r="AD5" t="str">
            <v>Augex</v>
          </cell>
        </row>
        <row r="6">
          <cell r="A6" t="str">
            <v>ESS_1_L</v>
          </cell>
          <cell r="B6" t="str">
            <v>Distribution Growth - Voltage Constraints</v>
          </cell>
          <cell r="C6" t="str">
            <v>Network Connection</v>
          </cell>
          <cell r="D6">
            <v>1250</v>
          </cell>
          <cell r="E6">
            <v>0</v>
          </cell>
          <cell r="F6">
            <v>681519.86340424977</v>
          </cell>
          <cell r="G6">
            <v>853686.00000000012</v>
          </cell>
          <cell r="H6">
            <v>1312202.048</v>
          </cell>
          <cell r="I6">
            <v>1378176.0842734373</v>
          </cell>
          <cell r="J6">
            <v>1306112.5424349606</v>
          </cell>
          <cell r="K6">
            <v>1338765.3559958346</v>
          </cell>
          <cell r="L6">
            <v>1372234.4898957303</v>
          </cell>
          <cell r="M6">
            <v>1406540.3521431233</v>
          </cell>
          <cell r="N6">
            <v>1441703.8609467014</v>
          </cell>
          <cell r="O6">
            <v>1477746.4574703686</v>
          </cell>
          <cell r="P6">
            <v>1514690.1189071275</v>
          </cell>
          <cell r="Q6">
            <v>0.97499492745061567</v>
          </cell>
          <cell r="R6" t="str">
            <v>L</v>
          </cell>
          <cell r="S6"/>
          <cell r="T6"/>
          <cell r="U6"/>
          <cell r="V6"/>
          <cell r="W6"/>
          <cell r="X6"/>
          <cell r="Y6"/>
          <cell r="Z6"/>
          <cell r="AA6"/>
          <cell r="AD6" t="str">
            <v>Augex</v>
          </cell>
        </row>
        <row r="7">
          <cell r="A7" t="str">
            <v>ESS_1_M</v>
          </cell>
          <cell r="B7" t="str">
            <v>Distribution Growth - Voltage Constraints</v>
          </cell>
          <cell r="C7" t="str">
            <v>Network Connection</v>
          </cell>
          <cell r="D7">
            <v>2500</v>
          </cell>
          <cell r="E7">
            <v>0</v>
          </cell>
          <cell r="F7">
            <v>1363039.7268084995</v>
          </cell>
          <cell r="G7">
            <v>1707372.0000000002</v>
          </cell>
          <cell r="H7">
            <v>2624404.0959999999</v>
          </cell>
          <cell r="I7">
            <v>2756352.1685468745</v>
          </cell>
          <cell r="J7">
            <v>2612225.0848699212</v>
          </cell>
          <cell r="K7">
            <v>2677530.7119916691</v>
          </cell>
          <cell r="L7">
            <v>2744468.9797914606</v>
          </cell>
          <cell r="M7">
            <v>2813080.7042862466</v>
          </cell>
          <cell r="N7">
            <v>2883407.7218934027</v>
          </cell>
          <cell r="O7">
            <v>2955492.9149407372</v>
          </cell>
          <cell r="P7">
            <v>3029380.2378142551</v>
          </cell>
          <cell r="Q7">
            <v>0.87558558798677411</v>
          </cell>
          <cell r="R7" t="str">
            <v>M</v>
          </cell>
          <cell r="S7"/>
          <cell r="T7"/>
          <cell r="U7"/>
          <cell r="V7"/>
          <cell r="W7"/>
          <cell r="X7"/>
          <cell r="Y7"/>
          <cell r="Z7"/>
          <cell r="AA7"/>
          <cell r="AD7" t="str">
            <v>Augex</v>
          </cell>
        </row>
        <row r="8">
          <cell r="A8" t="str">
            <v>ESS_1_S</v>
          </cell>
          <cell r="B8" t="str">
            <v>Distribution Growth - Voltage Constraints</v>
          </cell>
          <cell r="C8" t="str">
            <v>Network Connection</v>
          </cell>
          <cell r="D8">
            <v>3750</v>
          </cell>
          <cell r="E8">
            <v>11988198</v>
          </cell>
          <cell r="F8">
            <v>4770639.0438297484</v>
          </cell>
          <cell r="G8">
            <v>5975802</v>
          </cell>
          <cell r="H8">
            <v>9185414.3359999992</v>
          </cell>
          <cell r="I8">
            <v>9647232.5899140611</v>
          </cell>
          <cell r="J8">
            <v>9142787.7970447242</v>
          </cell>
          <cell r="K8">
            <v>9371357.4919708408</v>
          </cell>
          <cell r="L8">
            <v>9605641.429270111</v>
          </cell>
          <cell r="M8">
            <v>9845782.4650018625</v>
          </cell>
          <cell r="N8">
            <v>10091927.026626909</v>
          </cell>
          <cell r="O8">
            <v>10344225.20229258</v>
          </cell>
          <cell r="P8">
            <v>10602830.832349893</v>
          </cell>
          <cell r="Q8">
            <v>0.70746565557234942</v>
          </cell>
          <cell r="R8" t="str">
            <v>S</v>
          </cell>
          <cell r="S8"/>
          <cell r="T8"/>
          <cell r="U8"/>
          <cell r="V8"/>
          <cell r="W8"/>
          <cell r="X8"/>
          <cell r="Y8"/>
          <cell r="Z8"/>
          <cell r="AA8"/>
          <cell r="AD8" t="str">
            <v>Augex</v>
          </cell>
        </row>
        <row r="9">
          <cell r="A9" t="str">
            <v>ESS_100D</v>
          </cell>
          <cell r="B9" t="str">
            <v>Replace unsafe streetlight pot belly columns - defined projects</v>
          </cell>
          <cell r="C9" t="str">
            <v>Renewal</v>
          </cell>
          <cell r="D9">
            <v>3600</v>
          </cell>
          <cell r="E9">
            <v>406689</v>
          </cell>
          <cell r="F9">
            <v>48881.012604513438</v>
          </cell>
          <cell r="G9">
            <v>205000.00000000012</v>
          </cell>
          <cell r="H9">
            <v>200808.6862777861</v>
          </cell>
          <cell r="I9">
            <v>205840.7605946851</v>
          </cell>
          <cell r="J9">
            <v>220762.57812499994</v>
          </cell>
          <cell r="K9">
            <v>226281.64257812506</v>
          </cell>
          <cell r="L9">
            <v>231938.68364257805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/>
          <cell r="R9" t="str">
            <v>Program</v>
          </cell>
          <cell r="S9" t="str">
            <v>Neil Chapman</v>
          </cell>
          <cell r="T9" t="str">
            <v>Network Operations</v>
          </cell>
          <cell r="U9" t="str">
            <v>Renewal</v>
          </cell>
          <cell r="V9" t="str">
            <v>Proactive program</v>
          </cell>
          <cell r="W9" t="str">
            <v>Distribution Planning</v>
          </cell>
          <cell r="X9" t="str">
            <v>Brian Glawson</v>
          </cell>
          <cell r="Y9" t="str">
            <v>Neil Chapman</v>
          </cell>
          <cell r="Z9" t="str">
            <v>Brett Sills</v>
          </cell>
          <cell r="AA9" t="str">
            <v>Not Specified</v>
          </cell>
          <cell r="AB9">
            <v>1067219.4594769848</v>
          </cell>
          <cell r="AC9" t="str">
            <v>ESS_99 and ESS_100 Replacement of Triangular and Potbelly Streetlight Columns</v>
          </cell>
          <cell r="AD9" t="str">
            <v>Repex</v>
          </cell>
        </row>
        <row r="10">
          <cell r="A10" t="str">
            <v>ESS_100D_L</v>
          </cell>
          <cell r="B10" t="str">
            <v>Replace unsafe streetlight pot belly columns - defined projects</v>
          </cell>
          <cell r="C10" t="str">
            <v>Renewal</v>
          </cell>
          <cell r="D10">
            <v>1200</v>
          </cell>
          <cell r="E10">
            <v>0</v>
          </cell>
          <cell r="F10">
            <v>9776.2025209026888</v>
          </cell>
          <cell r="G10">
            <v>41000.000000000029</v>
          </cell>
          <cell r="H10">
            <v>40161.737255557215</v>
          </cell>
          <cell r="I10">
            <v>41168.152118937018</v>
          </cell>
          <cell r="J10">
            <v>44152.515624999993</v>
          </cell>
          <cell r="K10">
            <v>45256.32851562502</v>
          </cell>
          <cell r="L10">
            <v>46387.736728515607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0.97508837678852867</v>
          </cell>
          <cell r="R10" t="str">
            <v>L</v>
          </cell>
          <cell r="S10"/>
          <cell r="T10"/>
          <cell r="U10"/>
          <cell r="V10"/>
          <cell r="W10"/>
          <cell r="X10"/>
          <cell r="Y10"/>
          <cell r="Z10"/>
          <cell r="AA10"/>
          <cell r="AB10">
            <v>132106.09189539697</v>
          </cell>
          <cell r="AD10" t="str">
            <v>Repex</v>
          </cell>
        </row>
        <row r="11">
          <cell r="A11" t="str">
            <v>ESS_100D_M</v>
          </cell>
          <cell r="B11" t="str">
            <v>Replace unsafe streetlight pot belly columns - defined projects</v>
          </cell>
          <cell r="C11" t="str">
            <v>Renewal</v>
          </cell>
          <cell r="D11">
            <v>2400</v>
          </cell>
          <cell r="E11">
            <v>0</v>
          </cell>
          <cell r="F11">
            <v>9776.2025209026888</v>
          </cell>
          <cell r="G11">
            <v>41000.000000000029</v>
          </cell>
          <cell r="H11">
            <v>40161.737255557215</v>
          </cell>
          <cell r="I11">
            <v>41168.152118937018</v>
          </cell>
          <cell r="J11">
            <v>44152.515624999993</v>
          </cell>
          <cell r="K11">
            <v>45256.32851562502</v>
          </cell>
          <cell r="L11">
            <v>46387.736728515607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0.89318567409671379</v>
          </cell>
          <cell r="R11" t="str">
            <v>M</v>
          </cell>
          <cell r="S11"/>
          <cell r="T11"/>
          <cell r="U11"/>
          <cell r="V11"/>
          <cell r="W11"/>
          <cell r="X11"/>
          <cell r="Y11"/>
          <cell r="Z11"/>
          <cell r="AA11"/>
          <cell r="AD11" t="str">
            <v>Repex</v>
          </cell>
        </row>
        <row r="12">
          <cell r="A12" t="str">
            <v>ESS_100D_S</v>
          </cell>
          <cell r="B12" t="str">
            <v>Replace unsafe streetlight pot belly columns - defined projects</v>
          </cell>
          <cell r="C12" t="str">
            <v>Renewal</v>
          </cell>
          <cell r="D12">
            <v>3600</v>
          </cell>
          <cell r="E12">
            <v>406689</v>
          </cell>
          <cell r="F12">
            <v>29328.607562708061</v>
          </cell>
          <cell r="G12">
            <v>123000.00000000004</v>
          </cell>
          <cell r="H12">
            <v>120485.21176667165</v>
          </cell>
          <cell r="I12">
            <v>123504.45635681106</v>
          </cell>
          <cell r="J12">
            <v>132457.54687499997</v>
          </cell>
          <cell r="K12">
            <v>135768.98554687502</v>
          </cell>
          <cell r="L12">
            <v>139163.21018554684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0.74559707143681786</v>
          </cell>
          <cell r="R12" t="str">
            <v>S</v>
          </cell>
          <cell r="S12"/>
          <cell r="T12"/>
          <cell r="U12"/>
          <cell r="V12"/>
          <cell r="W12"/>
          <cell r="X12"/>
          <cell r="Y12"/>
          <cell r="Z12"/>
          <cell r="AA12"/>
          <cell r="AD12" t="str">
            <v>Repex</v>
          </cell>
        </row>
        <row r="13">
          <cell r="A13" t="str">
            <v>ESS_100N</v>
          </cell>
          <cell r="B13" t="str">
            <v>Replace unsafe streetlight pot belly columns - allocations portion</v>
          </cell>
          <cell r="C13" t="str">
            <v>Renewal</v>
          </cell>
          <cell r="D13">
            <v>3600</v>
          </cell>
          <cell r="E13">
            <v>0</v>
          </cell>
          <cell r="F13">
            <v>663952.86262045195</v>
          </cell>
          <cell r="G13">
            <v>717500</v>
          </cell>
          <cell r="H13">
            <v>735437.5</v>
          </cell>
          <cell r="I13">
            <v>753823.43749999988</v>
          </cell>
          <cell r="J13">
            <v>772669.02343749977</v>
          </cell>
          <cell r="K13">
            <v>791985.74902343727</v>
          </cell>
          <cell r="L13">
            <v>811785.39274902316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/>
          <cell r="R13" t="str">
            <v>Program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2870713.800120452</v>
          </cell>
          <cell r="AC13">
            <v>0</v>
          </cell>
          <cell r="AD13" t="str">
            <v>Repex</v>
          </cell>
        </row>
        <row r="14">
          <cell r="A14" t="str">
            <v>ESS_100N_L</v>
          </cell>
          <cell r="B14" t="str">
            <v>Replace unsafe streetlight pot belly columns - allocations portion</v>
          </cell>
          <cell r="C14" t="str">
            <v>Renewal</v>
          </cell>
          <cell r="D14">
            <v>1200</v>
          </cell>
          <cell r="E14">
            <v>0</v>
          </cell>
          <cell r="F14">
            <v>132790.57252409038</v>
          </cell>
          <cell r="G14">
            <v>143500</v>
          </cell>
          <cell r="H14">
            <v>147087.5</v>
          </cell>
          <cell r="I14">
            <v>150764.68749999997</v>
          </cell>
          <cell r="J14">
            <v>154533.80468749997</v>
          </cell>
          <cell r="K14">
            <v>158397.14980468745</v>
          </cell>
          <cell r="L14">
            <v>162357.07854980463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0.97549451446183366</v>
          </cell>
          <cell r="R14" t="str">
            <v>L</v>
          </cell>
          <cell r="S14"/>
          <cell r="T14"/>
          <cell r="U14"/>
          <cell r="V14"/>
          <cell r="W14"/>
          <cell r="X14"/>
          <cell r="Y14"/>
          <cell r="Z14"/>
          <cell r="AA14"/>
          <cell r="AB14">
            <v>574142.76002409041</v>
          </cell>
          <cell r="AD14" t="str">
            <v>Repex</v>
          </cell>
        </row>
        <row r="15">
          <cell r="A15" t="str">
            <v>ESS_100N_M</v>
          </cell>
          <cell r="B15" t="str">
            <v>Replace unsafe streetlight pot belly columns - allocations portion</v>
          </cell>
          <cell r="C15" t="str">
            <v>Renewal</v>
          </cell>
          <cell r="D15">
            <v>2400</v>
          </cell>
          <cell r="E15">
            <v>0</v>
          </cell>
          <cell r="F15">
            <v>132790.57252409038</v>
          </cell>
          <cell r="G15">
            <v>143500</v>
          </cell>
          <cell r="H15">
            <v>147087.5</v>
          </cell>
          <cell r="I15">
            <v>150764.68749999997</v>
          </cell>
          <cell r="J15">
            <v>154533.80468749997</v>
          </cell>
          <cell r="K15">
            <v>158397.14980468745</v>
          </cell>
          <cell r="L15">
            <v>162357.07854980463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0.89359181177001878</v>
          </cell>
          <cell r="R15" t="str">
            <v>M</v>
          </cell>
          <cell r="AD15" t="str">
            <v>Repex</v>
          </cell>
        </row>
        <row r="16">
          <cell r="A16" t="str">
            <v>ESS_100N_S</v>
          </cell>
          <cell r="B16" t="str">
            <v>Replace unsafe streetlight pot belly columns - allocations portion</v>
          </cell>
          <cell r="C16" t="str">
            <v>Renewal</v>
          </cell>
          <cell r="D16">
            <v>3600</v>
          </cell>
          <cell r="E16">
            <v>0</v>
          </cell>
          <cell r="F16">
            <v>398371.71757227118</v>
          </cell>
          <cell r="G16">
            <v>430499.99999999994</v>
          </cell>
          <cell r="H16">
            <v>441262.49999999994</v>
          </cell>
          <cell r="I16">
            <v>452294.06249999994</v>
          </cell>
          <cell r="J16">
            <v>463601.41406249988</v>
          </cell>
          <cell r="K16">
            <v>475191.44941406237</v>
          </cell>
          <cell r="L16">
            <v>487071.23564941389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0.74681548445673296</v>
          </cell>
          <cell r="R16" t="str">
            <v>S</v>
          </cell>
          <cell r="AD16" t="str">
            <v>Repex</v>
          </cell>
        </row>
        <row r="17">
          <cell r="A17" t="str">
            <v>ESS_1001</v>
          </cell>
          <cell r="B17" t="str">
            <v>Beryl to Mudgee - implement 66kV backup changeover scheme</v>
          </cell>
          <cell r="C17" t="str">
            <v>Capacity</v>
          </cell>
          <cell r="D17">
            <v>3600</v>
          </cell>
          <cell r="E17">
            <v>0</v>
          </cell>
          <cell r="F17">
            <v>100263.02902222445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0.74939237590579999</v>
          </cell>
          <cell r="R17" t="str">
            <v>Project</v>
          </cell>
          <cell r="S17" t="str">
            <v>Brendan Brewer</v>
          </cell>
          <cell r="T17" t="str">
            <v>Sub Transmission Planning</v>
          </cell>
          <cell r="U17" t="str">
            <v>Capacity</v>
          </cell>
          <cell r="V17" t="str">
            <v>Project</v>
          </cell>
          <cell r="W17" t="str">
            <v>Sub Transmission Planning</v>
          </cell>
          <cell r="X17" t="str">
            <v>Paul Brazier</v>
          </cell>
          <cell r="Y17" t="str">
            <v>Col Hackney</v>
          </cell>
          <cell r="Z17" t="str">
            <v>Richard Jagger</v>
          </cell>
          <cell r="AA17" t="str">
            <v>Bruce Sheridan</v>
          </cell>
          <cell r="AB17">
            <v>100263.02902222445</v>
          </cell>
          <cell r="AC17" t="str">
            <v>ESS_1001 Mudgee alternate supply</v>
          </cell>
          <cell r="AD17" t="str">
            <v>Augex</v>
          </cell>
        </row>
        <row r="18">
          <cell r="A18" t="str">
            <v>ESS_1004</v>
          </cell>
          <cell r="B18" t="str">
            <v>Cartwrights Hill ZS - construct 66 kV bus bar</v>
          </cell>
          <cell r="C18" t="str">
            <v>Capacity</v>
          </cell>
          <cell r="D18">
            <v>4050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0.55208145236845119</v>
          </cell>
          <cell r="R18" t="str">
            <v>Project</v>
          </cell>
          <cell r="S18" t="str">
            <v>Ben Bates</v>
          </cell>
          <cell r="T18" t="str">
            <v>Sub Transmission Planning</v>
          </cell>
          <cell r="U18" t="str">
            <v>Capacity</v>
          </cell>
          <cell r="V18" t="str">
            <v>Project</v>
          </cell>
          <cell r="W18" t="str">
            <v>Sub Transmission Planning</v>
          </cell>
          <cell r="X18" t="str">
            <v>Paul Brazier</v>
          </cell>
          <cell r="Y18" t="str">
            <v>Col Hackney</v>
          </cell>
          <cell r="Z18" t="str">
            <v>Richard Jagger</v>
          </cell>
          <cell r="AA18" t="str">
            <v>Bruce Sheridan</v>
          </cell>
          <cell r="AB18">
            <v>0</v>
          </cell>
          <cell r="AC18" t="str">
            <v>ESS_1001 Mudgee alternate supply</v>
          </cell>
          <cell r="AD18" t="str">
            <v>Augex</v>
          </cell>
        </row>
        <row r="19">
          <cell r="A19" t="str">
            <v>ESS_1005</v>
          </cell>
          <cell r="B19" t="str">
            <v xml:space="preserve">Cobaki - establish 66/11kV substation </v>
          </cell>
          <cell r="C19" t="str">
            <v>Network Connection</v>
          </cell>
          <cell r="D19">
            <v>4200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3728077.2626929679</v>
          </cell>
          <cell r="K19">
            <v>3821279.1942602918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0.53796469079188192</v>
          </cell>
          <cell r="R19" t="str">
            <v>Project</v>
          </cell>
          <cell r="S19" t="str">
            <v>Alexei Watson</v>
          </cell>
          <cell r="T19" t="str">
            <v>Sub Transmission Planning</v>
          </cell>
          <cell r="U19" t="str">
            <v>Network Connections</v>
          </cell>
          <cell r="V19" t="str">
            <v>Project</v>
          </cell>
          <cell r="W19" t="str">
            <v>Sub Transmission Planning</v>
          </cell>
          <cell r="X19" t="str">
            <v>Paul Brazier</v>
          </cell>
          <cell r="Y19" t="str">
            <v>Col Hackney</v>
          </cell>
          <cell r="Z19" t="str">
            <v>Richard Jagger</v>
          </cell>
          <cell r="AA19" t="str">
            <v>Rodney Olsen</v>
          </cell>
          <cell r="AB19">
            <v>0</v>
          </cell>
          <cell r="AC19" t="str">
            <v>ESS_1005 Cobaki ZS Review</v>
          </cell>
          <cell r="AD19" t="str">
            <v>Augex</v>
          </cell>
        </row>
        <row r="20">
          <cell r="A20" t="str">
            <v>ESS_1006</v>
          </cell>
          <cell r="B20" t="str">
            <v>Cobar town supply augmentation</v>
          </cell>
          <cell r="C20" t="str">
            <v>Capacity</v>
          </cell>
          <cell r="D20">
            <v>3450</v>
          </cell>
          <cell r="E20">
            <v>94970</v>
          </cell>
          <cell r="F20">
            <v>802104</v>
          </cell>
          <cell r="G20">
            <v>3797624.9999999995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0.77356241294736183</v>
          </cell>
          <cell r="R20" t="str">
            <v>Project</v>
          </cell>
          <cell r="S20" t="str">
            <v>Brendan Brewer</v>
          </cell>
          <cell r="T20" t="str">
            <v>Sub Transmission Planning</v>
          </cell>
          <cell r="U20" t="str">
            <v>Capacity</v>
          </cell>
          <cell r="V20" t="str">
            <v>Project</v>
          </cell>
          <cell r="W20" t="str">
            <v>Sub Transmission Planning</v>
          </cell>
          <cell r="X20" t="str">
            <v>Paul Brazier</v>
          </cell>
          <cell r="Y20" t="str">
            <v>Col Hackney</v>
          </cell>
          <cell r="Z20" t="str">
            <v>Richard Jagger</v>
          </cell>
          <cell r="AA20" t="str">
            <v>Bruce Sheridan</v>
          </cell>
          <cell r="AB20">
            <v>4694699</v>
          </cell>
          <cell r="AC20" t="str">
            <v>ESS_1006 Cobar town supply augmentation</v>
          </cell>
          <cell r="AD20" t="str">
            <v>Augex</v>
          </cell>
        </row>
        <row r="21">
          <cell r="A21" t="str">
            <v>ESS_1008</v>
          </cell>
          <cell r="B21" t="str">
            <v xml:space="preserve">Cooma - TransGrid rebuild 66/11kV substation </v>
          </cell>
          <cell r="C21" t="str">
            <v>Renewal</v>
          </cell>
          <cell r="D21">
            <v>4350</v>
          </cell>
          <cell r="E21">
            <v>67053</v>
          </cell>
          <cell r="F21">
            <v>1002630</v>
          </cell>
          <cell r="G21">
            <v>5842499.9999999991</v>
          </cell>
          <cell r="H21">
            <v>3536930.0370494132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0.44507017457459108</v>
          </cell>
          <cell r="R21" t="str">
            <v>Project</v>
          </cell>
          <cell r="S21" t="str">
            <v>Ben Bates</v>
          </cell>
          <cell r="T21" t="str">
            <v>Sub Transmission Planning</v>
          </cell>
          <cell r="U21" t="str">
            <v>Capacity</v>
          </cell>
          <cell r="V21" t="str">
            <v>Project</v>
          </cell>
          <cell r="W21" t="str">
            <v>Sub Transmission Planning</v>
          </cell>
          <cell r="X21" t="str">
            <v>Paul Brazier</v>
          </cell>
          <cell r="Y21" t="str">
            <v>Col Hackney</v>
          </cell>
          <cell r="Z21" t="str">
            <v>Richard Jagger</v>
          </cell>
          <cell r="AA21" t="str">
            <v>Bruce Sheridan</v>
          </cell>
          <cell r="AB21">
            <v>10449113.037049413</v>
          </cell>
          <cell r="AC21" t="str">
            <v>ESS_1008 Cooma substation PRD</v>
          </cell>
          <cell r="AD21" t="str">
            <v>Repex</v>
          </cell>
        </row>
        <row r="22">
          <cell r="A22" t="str">
            <v>ESS_1009</v>
          </cell>
          <cell r="B22" t="str">
            <v>Deniliquin to Moulamein tee - convert section of 66kV single cct to dual and add 66kV bay</v>
          </cell>
          <cell r="C22" t="str">
            <v>Capacity</v>
          </cell>
          <cell r="D22">
            <v>4050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0.55432598329877936</v>
          </cell>
          <cell r="R22" t="str">
            <v>Project</v>
          </cell>
          <cell r="S22">
            <v>0</v>
          </cell>
          <cell r="T22" t="str">
            <v>Sub Transmission Planning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 t="str">
            <v>Col Hackney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 t="str">
            <v>Augex</v>
          </cell>
        </row>
        <row r="23">
          <cell r="A23" t="str">
            <v>ESS_101</v>
          </cell>
          <cell r="B23" t="str">
            <v>LIDAR - Capitalised Overhead Data Capture - all allocations</v>
          </cell>
          <cell r="C23" t="str">
            <v>Compliance</v>
          </cell>
          <cell r="D23" t="e">
            <v>#N/A</v>
          </cell>
          <cell r="E23">
            <v>9406658</v>
          </cell>
          <cell r="F23">
            <v>10872138.859768864</v>
          </cell>
          <cell r="G23">
            <v>5531996.0018548351</v>
          </cell>
          <cell r="H23">
            <v>5101117.8989499742</v>
          </cell>
          <cell r="I23">
            <v>5208771.8658724977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/>
          <cell r="R23" t="str">
            <v>Program</v>
          </cell>
          <cell r="S23" t="str">
            <v>Ian Fitzpatrick</v>
          </cell>
          <cell r="T23" t="str">
            <v>Primary Systems</v>
          </cell>
          <cell r="U23" t="str">
            <v>Compliance</v>
          </cell>
          <cell r="V23" t="str">
            <v>Proactive program</v>
          </cell>
          <cell r="W23" t="str">
            <v>Primary Systems</v>
          </cell>
          <cell r="X23" t="str">
            <v>Brian Glawson</v>
          </cell>
          <cell r="Y23" t="str">
            <v>Neil Chapman</v>
          </cell>
          <cell r="Z23" t="str">
            <v>Brett Sills</v>
          </cell>
          <cell r="AA23" t="str">
            <v>Richie Richardson</v>
          </cell>
          <cell r="AB23">
            <v>36120682.626446165</v>
          </cell>
          <cell r="AC23" t="str">
            <v>No SID</v>
          </cell>
          <cell r="AD23" t="str">
            <v>Augex</v>
          </cell>
        </row>
        <row r="24">
          <cell r="A24" t="str">
            <v>ESS_101_L</v>
          </cell>
          <cell r="B24" t="str">
            <v>LIDAR - Capitalised Overhead Data Capture - all allocations</v>
          </cell>
          <cell r="C24" t="str">
            <v>Compliance</v>
          </cell>
          <cell r="D24" t="e">
            <v>#N/A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0.96499375048001479</v>
          </cell>
          <cell r="R24" t="str">
            <v>L</v>
          </cell>
          <cell r="S24"/>
          <cell r="T24"/>
          <cell r="U24"/>
          <cell r="V24"/>
          <cell r="W24"/>
          <cell r="X24"/>
          <cell r="Y24"/>
          <cell r="Z24"/>
          <cell r="AA24"/>
          <cell r="AD24" t="str">
            <v>Repex</v>
          </cell>
        </row>
        <row r="25">
          <cell r="A25" t="str">
            <v>ESS_101_M</v>
          </cell>
          <cell r="B25" t="str">
            <v>LIDAR - Capitalised Overhead Data Capture - all allocations</v>
          </cell>
          <cell r="C25" t="str">
            <v>Compliance</v>
          </cell>
          <cell r="D25" t="e">
            <v>#N/A</v>
          </cell>
          <cell r="E25">
            <v>0</v>
          </cell>
          <cell r="F25">
            <v>4348855.5439075455</v>
          </cell>
          <cell r="G25">
            <v>2212798.4007419343</v>
          </cell>
          <cell r="H25">
            <v>2040447.1595799897</v>
          </cell>
          <cell r="I25">
            <v>2083508.7463489992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0.8552558936217487</v>
          </cell>
          <cell r="R25" t="str">
            <v>M</v>
          </cell>
          <cell r="S25"/>
          <cell r="T25"/>
          <cell r="U25"/>
          <cell r="V25"/>
          <cell r="W25"/>
          <cell r="X25"/>
          <cell r="Y25"/>
          <cell r="Z25"/>
          <cell r="AA25"/>
          <cell r="AB25">
            <v>10685609.85057847</v>
          </cell>
          <cell r="AD25" t="str">
            <v>Repex</v>
          </cell>
        </row>
        <row r="26">
          <cell r="A26" t="str">
            <v>ESS_101_S</v>
          </cell>
          <cell r="B26" t="str">
            <v>LIDAR - Capitalised Overhead Data Capture - all allocations</v>
          </cell>
          <cell r="C26" t="str">
            <v>Compliance</v>
          </cell>
          <cell r="D26" t="e">
            <v>#N/A</v>
          </cell>
          <cell r="E26">
            <v>9406658</v>
          </cell>
          <cell r="F26">
            <v>6523283.3158613183</v>
          </cell>
          <cell r="G26">
            <v>3319197.6011129012</v>
          </cell>
          <cell r="H26">
            <v>3060670.7393699843</v>
          </cell>
          <cell r="I26">
            <v>3125263.1195234987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0.62017363831528338</v>
          </cell>
          <cell r="R26" t="str">
            <v>S</v>
          </cell>
          <cell r="S26"/>
          <cell r="T26"/>
          <cell r="U26"/>
          <cell r="V26"/>
          <cell r="W26"/>
          <cell r="X26"/>
          <cell r="Y26"/>
          <cell r="Z26"/>
          <cell r="AA26"/>
          <cell r="AD26" t="str">
            <v>Repex</v>
          </cell>
        </row>
        <row r="27">
          <cell r="A27" t="str">
            <v>ESS_1010</v>
          </cell>
          <cell r="B27" t="str">
            <v xml:space="preserve">Gloucester BSP - establish 132/33kV substation </v>
          </cell>
          <cell r="C27" t="str">
            <v>Capacity</v>
          </cell>
          <cell r="D27">
            <v>4200</v>
          </cell>
          <cell r="E27">
            <v>18597</v>
          </cell>
          <cell r="F27">
            <v>5013.1514511112227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5770181.8857421856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0.53796379666231209</v>
          </cell>
          <cell r="R27" t="str">
            <v>Project</v>
          </cell>
          <cell r="S27" t="str">
            <v>Paul Hamill</v>
          </cell>
          <cell r="T27" t="str">
            <v>Sub Transmission Planning</v>
          </cell>
          <cell r="U27" t="str">
            <v>Capacity</v>
          </cell>
          <cell r="V27" t="str">
            <v>Project</v>
          </cell>
          <cell r="W27" t="str">
            <v>Sub Transmission Planning</v>
          </cell>
          <cell r="X27" t="str">
            <v>Paul Brazier</v>
          </cell>
          <cell r="Y27" t="str">
            <v>Col Hackney</v>
          </cell>
          <cell r="Z27" t="str">
            <v>Richard Jagger</v>
          </cell>
          <cell r="AA27" t="str">
            <v>Rodney Olsen</v>
          </cell>
          <cell r="AB27">
            <v>23610.151451111222</v>
          </cell>
          <cell r="AC27" t="str">
            <v>ESS_1010 Gloucester - establish 132_33kV substation</v>
          </cell>
          <cell r="AD27" t="str">
            <v>Augex</v>
          </cell>
        </row>
        <row r="28">
          <cell r="A28" t="str">
            <v>ESS_1011</v>
          </cell>
          <cell r="B28" t="str">
            <v>Googong Town - establish new 132/11kV substation</v>
          </cell>
          <cell r="C28" t="str">
            <v>Network Connection</v>
          </cell>
          <cell r="D28">
            <v>4200</v>
          </cell>
          <cell r="E28">
            <v>6067783</v>
          </cell>
          <cell r="F28">
            <v>1153025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0.48535898576519471</v>
          </cell>
          <cell r="R28" t="str">
            <v>Project</v>
          </cell>
          <cell r="S28" t="str">
            <v>Ben Bates</v>
          </cell>
          <cell r="T28" t="str">
            <v>Sub Transmission Planning</v>
          </cell>
          <cell r="U28" t="str">
            <v>Network Connections</v>
          </cell>
          <cell r="V28" t="str">
            <v>Project</v>
          </cell>
          <cell r="W28" t="str">
            <v>Sub Transmission Planning</v>
          </cell>
          <cell r="X28" t="str">
            <v>Paul Brazier</v>
          </cell>
          <cell r="Y28" t="str">
            <v>Col Hackney</v>
          </cell>
          <cell r="Z28" t="str">
            <v>Richard Jagger</v>
          </cell>
          <cell r="AA28" t="str">
            <v xml:space="preserve">Bruce Sheridan </v>
          </cell>
          <cell r="AB28">
            <v>7220808</v>
          </cell>
          <cell r="AC28" t="str">
            <v>ESS_1011 Googong Town 132-11 kV Substation</v>
          </cell>
          <cell r="AD28" t="str">
            <v>Augex</v>
          </cell>
        </row>
        <row r="29">
          <cell r="A29" t="str">
            <v>ESS_1012</v>
          </cell>
          <cell r="B29" t="str">
            <v>Queanbeyan TG to Googong Town ZS - Reconnect 132 kV Line</v>
          </cell>
          <cell r="C29" t="str">
            <v>Network Connection</v>
          </cell>
          <cell r="D29">
            <v>4200</v>
          </cell>
          <cell r="E29">
            <v>1127655</v>
          </cell>
          <cell r="F29">
            <v>1203156.3482666935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0.51998065226101831</v>
          </cell>
          <cell r="R29" t="str">
            <v>Project</v>
          </cell>
          <cell r="S29" t="str">
            <v>Ben Bates</v>
          </cell>
          <cell r="T29" t="str">
            <v>Sub Transmission Planning</v>
          </cell>
          <cell r="U29" t="str">
            <v>Network Connections</v>
          </cell>
          <cell r="V29" t="str">
            <v>Project</v>
          </cell>
          <cell r="W29" t="str">
            <v>Sub Transmission Planning</v>
          </cell>
          <cell r="X29" t="str">
            <v>Paul Brazier</v>
          </cell>
          <cell r="Y29" t="str">
            <v>Col Hackney</v>
          </cell>
          <cell r="Z29" t="str">
            <v>Richard Jagger</v>
          </cell>
          <cell r="AA29" t="str">
            <v xml:space="preserve">Bruce Sheridan </v>
          </cell>
          <cell r="AB29">
            <v>2330811.3482666938</v>
          </cell>
          <cell r="AC29" t="str">
            <v>ESS_1012 Queanbeyan to Googong - Reenergise 132 kV Line</v>
          </cell>
          <cell r="AD29" t="str">
            <v>Augex</v>
          </cell>
        </row>
        <row r="30">
          <cell r="A30" t="str">
            <v>ESS_1013</v>
          </cell>
          <cell r="B30" t="str">
            <v>Goulburn to Woodlawn - upgrade 66 kV line</v>
          </cell>
          <cell r="C30" t="str">
            <v>Capacity</v>
          </cell>
          <cell r="D30">
            <v>3450</v>
          </cell>
          <cell r="E30">
            <v>55148</v>
          </cell>
          <cell r="F30">
            <v>1102893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0.78573481266114609</v>
          </cell>
          <cell r="R30" t="str">
            <v>Project</v>
          </cell>
          <cell r="S30" t="str">
            <v>Richard Kraege</v>
          </cell>
          <cell r="T30" t="str">
            <v>Sub Transmission Planning</v>
          </cell>
          <cell r="U30" t="str">
            <v>Capacity</v>
          </cell>
          <cell r="V30" t="str">
            <v>Project</v>
          </cell>
          <cell r="W30" t="str">
            <v>Sub Transmission Planning</v>
          </cell>
          <cell r="X30" t="str">
            <v>Paul Brazier</v>
          </cell>
          <cell r="Y30" t="str">
            <v>Col Hackney</v>
          </cell>
          <cell r="Z30" t="str">
            <v>Richard Jagger</v>
          </cell>
          <cell r="AA30" t="str">
            <v xml:space="preserve">Bruce Sheridan </v>
          </cell>
          <cell r="AB30">
            <v>1158041</v>
          </cell>
          <cell r="AC30" t="str">
            <v>ESS_1013 Goulburn to Woodlawn upgrade 66kV feeder</v>
          </cell>
          <cell r="AD30" t="str">
            <v>Augex</v>
          </cell>
        </row>
        <row r="31">
          <cell r="A31" t="str">
            <v>ESS_1014</v>
          </cell>
          <cell r="B31" t="str">
            <v>Griffith - Augment Supply to Tharbogang/Goolgowi</v>
          </cell>
          <cell r="C31" t="str">
            <v>Capacity</v>
          </cell>
          <cell r="D31">
            <v>4200</v>
          </cell>
          <cell r="E31">
            <v>0</v>
          </cell>
          <cell r="F31">
            <v>802104.23217779561</v>
          </cell>
          <cell r="G31">
            <v>1332500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0.51073865267554275</v>
          </cell>
          <cell r="R31" t="str">
            <v>Project</v>
          </cell>
          <cell r="S31" t="str">
            <v>Ben Bates</v>
          </cell>
          <cell r="T31" t="str">
            <v>Sub Transmission Planning</v>
          </cell>
          <cell r="U31" t="str">
            <v>Capacity</v>
          </cell>
          <cell r="V31" t="str">
            <v>Project</v>
          </cell>
          <cell r="W31" t="str">
            <v>Sub Transmission Planning</v>
          </cell>
          <cell r="X31" t="str">
            <v>Paul Brazier</v>
          </cell>
          <cell r="Y31" t="str">
            <v>Col Hackney</v>
          </cell>
          <cell r="Z31" t="str">
            <v>Richard Jagger</v>
          </cell>
          <cell r="AA31" t="str">
            <v xml:space="preserve">Bruce Sheridan </v>
          </cell>
          <cell r="AB31">
            <v>2134604.2321777958</v>
          </cell>
          <cell r="AC31" t="str">
            <v>ESS_1014 Tharbogang Alternate Supply</v>
          </cell>
          <cell r="AD31" t="str">
            <v>Augex</v>
          </cell>
        </row>
        <row r="32">
          <cell r="A32" t="str">
            <v>ESS_1016</v>
          </cell>
          <cell r="B32" t="str">
            <v>Marulan South - rebuild 66/33kV substation</v>
          </cell>
          <cell r="C32" t="str">
            <v>Capacity</v>
          </cell>
          <cell r="D32">
            <v>4200</v>
          </cell>
          <cell r="E32">
            <v>22420</v>
          </cell>
          <cell r="F32">
            <v>501315.14511112223</v>
          </cell>
          <cell r="G32">
            <v>2767499.9999999995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0.51614731314456619</v>
          </cell>
          <cell r="R32" t="str">
            <v>Project</v>
          </cell>
          <cell r="S32" t="str">
            <v>Richard Kraege</v>
          </cell>
          <cell r="T32" t="str">
            <v>Sub Transmission Planning</v>
          </cell>
          <cell r="U32" t="str">
            <v>Capacity</v>
          </cell>
          <cell r="V32" t="str">
            <v>Project</v>
          </cell>
          <cell r="W32" t="str">
            <v>Sub Transmission Planning</v>
          </cell>
          <cell r="X32" t="str">
            <v>Paul Brazier</v>
          </cell>
          <cell r="Y32" t="str">
            <v>Col Hackney</v>
          </cell>
          <cell r="Z32" t="str">
            <v>Richard Jagger</v>
          </cell>
          <cell r="AA32" t="str">
            <v xml:space="preserve">Bruce Sheridan </v>
          </cell>
          <cell r="AB32">
            <v>3291235.1451111217</v>
          </cell>
          <cell r="AC32" t="str">
            <v>ESS_1016 Marulan South - rebuild substation</v>
          </cell>
          <cell r="AD32" t="str">
            <v>Augex</v>
          </cell>
        </row>
        <row r="33">
          <cell r="A33" t="str">
            <v>ESS_1017</v>
          </cell>
          <cell r="B33" t="str">
            <v>Metering for ZS (Power Quality meters)</v>
          </cell>
          <cell r="C33" t="str">
            <v>Compliance</v>
          </cell>
          <cell r="D33">
            <v>2100</v>
          </cell>
          <cell r="E33">
            <v>0</v>
          </cell>
          <cell r="F33">
            <v>55505.484026247723</v>
          </cell>
          <cell r="G33">
            <v>267898.62294348906</v>
          </cell>
          <cell r="H33">
            <v>249345.82319990997</v>
          </cell>
          <cell r="I33">
            <v>248995.53913120041</v>
          </cell>
          <cell r="J33">
            <v>254566.8479003906</v>
          </cell>
          <cell r="K33">
            <v>260931.01909790031</v>
          </cell>
          <cell r="L33">
            <v>267454.2945753478</v>
          </cell>
          <cell r="M33">
            <v>274140.65193973144</v>
          </cell>
          <cell r="N33">
            <v>280994.16823822469</v>
          </cell>
          <cell r="O33">
            <v>288019.02244418021</v>
          </cell>
          <cell r="P33">
            <v>295219.49800528475</v>
          </cell>
          <cell r="Q33"/>
          <cell r="R33" t="str">
            <v>Program</v>
          </cell>
          <cell r="S33" t="str">
            <v>Adam Causley</v>
          </cell>
          <cell r="T33" t="str">
            <v>Power Quality and Reliability</v>
          </cell>
          <cell r="U33" t="str">
            <v>Compliance</v>
          </cell>
          <cell r="V33" t="str">
            <v>Proactive program</v>
          </cell>
          <cell r="W33" t="str">
            <v>Sub Transmission Planning</v>
          </cell>
          <cell r="X33" t="str">
            <v>Paul Brazier</v>
          </cell>
          <cell r="Y33" t="str">
            <v>Adam Causley</v>
          </cell>
          <cell r="Z33" t="str">
            <v>Richard Jagger</v>
          </cell>
          <cell r="AA33" t="str">
            <v>Bob Ackerly</v>
          </cell>
          <cell r="AB33">
            <v>821745.46930084715</v>
          </cell>
          <cell r="AC33" t="str">
            <v>Power Quality Strategy</v>
          </cell>
          <cell r="AD33" t="str">
            <v>Augex</v>
          </cell>
        </row>
        <row r="34">
          <cell r="A34" t="str">
            <v>ESS_1017_L</v>
          </cell>
          <cell r="B34" t="str">
            <v>Metering for ZS (Power Quality meters)</v>
          </cell>
          <cell r="C34" t="str">
            <v>Compliance</v>
          </cell>
          <cell r="D34">
            <v>700</v>
          </cell>
          <cell r="E34">
            <v>0</v>
          </cell>
          <cell r="F34">
            <v>5550.5484026247723</v>
          </cell>
          <cell r="G34">
            <v>26789.862294348906</v>
          </cell>
          <cell r="H34">
            <v>24934.582319990997</v>
          </cell>
          <cell r="I34">
            <v>24899.553913120042</v>
          </cell>
          <cell r="J34">
            <v>25456.68479003906</v>
          </cell>
          <cell r="K34">
            <v>26093.101909790032</v>
          </cell>
          <cell r="L34">
            <v>26745.429457534781</v>
          </cell>
          <cell r="M34">
            <v>27414.065193973147</v>
          </cell>
          <cell r="N34">
            <v>28099.41682382247</v>
          </cell>
          <cell r="O34">
            <v>28801.902244418023</v>
          </cell>
          <cell r="P34">
            <v>29521.949800528477</v>
          </cell>
          <cell r="Q34">
            <v>0.99083777442038157</v>
          </cell>
          <cell r="R34" t="str">
            <v>L</v>
          </cell>
          <cell r="S34"/>
          <cell r="T34"/>
          <cell r="U34"/>
          <cell r="V34"/>
          <cell r="W34"/>
          <cell r="X34"/>
          <cell r="Y34"/>
          <cell r="Z34"/>
          <cell r="AA34"/>
          <cell r="AD34" t="str">
            <v>Augex</v>
          </cell>
        </row>
        <row r="35">
          <cell r="A35" t="str">
            <v>ESS_1017_M</v>
          </cell>
          <cell r="B35" t="str">
            <v>Metering for ZS (Power Quality meters)</v>
          </cell>
          <cell r="C35" t="str">
            <v>Compliance</v>
          </cell>
          <cell r="D35">
            <v>1400</v>
          </cell>
          <cell r="E35">
            <v>0</v>
          </cell>
          <cell r="F35">
            <v>5550.5484026247723</v>
          </cell>
          <cell r="G35">
            <v>26789.862294348906</v>
          </cell>
          <cell r="H35">
            <v>24934.582319990997</v>
          </cell>
          <cell r="I35">
            <v>24899.553913120042</v>
          </cell>
          <cell r="J35">
            <v>25456.68479003906</v>
          </cell>
          <cell r="K35">
            <v>26093.101909790032</v>
          </cell>
          <cell r="L35">
            <v>26745.429457534781</v>
          </cell>
          <cell r="M35">
            <v>27414.065193973147</v>
          </cell>
          <cell r="N35">
            <v>28099.41682382247</v>
          </cell>
          <cell r="O35">
            <v>28801.902244418023</v>
          </cell>
          <cell r="P35">
            <v>29521.949800528477</v>
          </cell>
          <cell r="Q35">
            <v>0.96486960933152299</v>
          </cell>
          <cell r="R35" t="str">
            <v>M</v>
          </cell>
          <cell r="S35"/>
          <cell r="T35"/>
          <cell r="U35"/>
          <cell r="V35"/>
          <cell r="W35"/>
          <cell r="X35"/>
          <cell r="Y35"/>
          <cell r="Z35"/>
          <cell r="AA35"/>
          <cell r="AD35" t="str">
            <v>Augex</v>
          </cell>
        </row>
        <row r="36">
          <cell r="A36" t="str">
            <v>ESS_1017_S</v>
          </cell>
          <cell r="B36" t="str">
            <v>Metering for ZS (Power Quality meters)</v>
          </cell>
          <cell r="C36" t="str">
            <v>Compliance</v>
          </cell>
          <cell r="D36">
            <v>2100</v>
          </cell>
          <cell r="E36">
            <v>0</v>
          </cell>
          <cell r="F36">
            <v>44404.387220998178</v>
          </cell>
          <cell r="G36">
            <v>214318.89835479125</v>
          </cell>
          <cell r="H36">
            <v>199476.65855992798</v>
          </cell>
          <cell r="I36">
            <v>199196.43130496034</v>
          </cell>
          <cell r="J36">
            <v>203653.47832031248</v>
          </cell>
          <cell r="K36">
            <v>208744.81527832025</v>
          </cell>
          <cell r="L36">
            <v>213963.43566027825</v>
          </cell>
          <cell r="M36">
            <v>219312.52155178518</v>
          </cell>
          <cell r="N36">
            <v>224795.33459057976</v>
          </cell>
          <cell r="O36">
            <v>230415.21795534418</v>
          </cell>
          <cell r="P36">
            <v>236175.59840422781</v>
          </cell>
          <cell r="Q36">
            <v>0.90383053690316351</v>
          </cell>
          <cell r="R36" t="str">
            <v>S</v>
          </cell>
          <cell r="S36"/>
          <cell r="T36"/>
          <cell r="U36"/>
          <cell r="V36"/>
          <cell r="W36"/>
          <cell r="X36"/>
          <cell r="Y36"/>
          <cell r="Z36"/>
          <cell r="AA36"/>
          <cell r="AB36">
            <v>657396.37544067774</v>
          </cell>
          <cell r="AD36" t="str">
            <v>Augex</v>
          </cell>
        </row>
        <row r="37">
          <cell r="A37" t="str">
            <v>ESS_1018</v>
          </cell>
          <cell r="B37" t="str">
            <v>Nyngan 132kV network reinforcement</v>
          </cell>
          <cell r="C37" t="str">
            <v>Capacity</v>
          </cell>
          <cell r="D37">
            <v>4200</v>
          </cell>
          <cell r="E37">
            <v>74682</v>
          </cell>
          <cell r="F37">
            <v>1102893</v>
          </cell>
          <cell r="G37">
            <v>7608574.9999999991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0.49157414124004462</v>
          </cell>
          <cell r="R37" t="str">
            <v>Project</v>
          </cell>
          <cell r="S37" t="str">
            <v>Brendan Brewer</v>
          </cell>
          <cell r="T37" t="str">
            <v>Sub Transmission Planning</v>
          </cell>
          <cell r="U37" t="str">
            <v>Capacity</v>
          </cell>
          <cell r="V37" t="str">
            <v>Project</v>
          </cell>
          <cell r="W37" t="str">
            <v>Sub Transmission Planning</v>
          </cell>
          <cell r="X37" t="str">
            <v>Paul Brazier</v>
          </cell>
          <cell r="Y37" t="str">
            <v>Col Hackney</v>
          </cell>
          <cell r="Z37" t="str">
            <v>Richard Jagger</v>
          </cell>
          <cell r="AA37" t="str">
            <v xml:space="preserve">Bruce Sheridan </v>
          </cell>
          <cell r="AB37">
            <v>8786150</v>
          </cell>
          <cell r="AC37" t="str">
            <v>ESS_1018 Nyngan - Cobar 132kV network reinforcement</v>
          </cell>
          <cell r="AD37" t="str">
            <v>Augex</v>
          </cell>
        </row>
        <row r="38">
          <cell r="A38" t="str">
            <v>ESS_1020</v>
          </cell>
          <cell r="B38" t="str">
            <v>Orange North - TransGrid rebuild Orange 66kV busbar</v>
          </cell>
          <cell r="C38" t="str">
            <v>Renewal</v>
          </cell>
          <cell r="D38">
            <v>4200</v>
          </cell>
          <cell r="E38">
            <v>438912</v>
          </cell>
          <cell r="F38">
            <v>1002630.2902222445</v>
          </cell>
          <cell r="G38">
            <v>2767499.9999999995</v>
          </cell>
          <cell r="H38">
            <v>1560410.3104629763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0.49565534232562086</v>
          </cell>
          <cell r="R38" t="str">
            <v>Project</v>
          </cell>
          <cell r="S38" t="str">
            <v>Brendan Brewer</v>
          </cell>
          <cell r="T38" t="str">
            <v>Sub Transmission Planning</v>
          </cell>
          <cell r="U38" t="str">
            <v>Capacity</v>
          </cell>
          <cell r="V38" t="str">
            <v>Project</v>
          </cell>
          <cell r="W38" t="str">
            <v>Sub Transmission Planning</v>
          </cell>
          <cell r="X38" t="str">
            <v>Paul Brazier</v>
          </cell>
          <cell r="Y38" t="str">
            <v>Col Hackney</v>
          </cell>
          <cell r="Z38" t="str">
            <v>Richard Jagger</v>
          </cell>
          <cell r="AA38" t="str">
            <v xml:space="preserve">Bruce Sheridan </v>
          </cell>
          <cell r="AB38">
            <v>5769452.6006852202</v>
          </cell>
          <cell r="AC38" t="str">
            <v>ESS_1020 Orange TransGrid PRD</v>
          </cell>
          <cell r="AD38" t="str">
            <v>Repex</v>
          </cell>
        </row>
        <row r="39">
          <cell r="A39" t="str">
            <v>ESS_1022</v>
          </cell>
          <cell r="B39" t="str">
            <v>Orange to Blayney - reconductor 66kV feeder</v>
          </cell>
          <cell r="C39" t="str">
            <v>Capacity</v>
          </cell>
          <cell r="D39">
            <v>3450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0.79190361945642118</v>
          </cell>
          <cell r="R39" t="str">
            <v>Project</v>
          </cell>
          <cell r="S39" t="str">
            <v>Brendan Brewer</v>
          </cell>
          <cell r="T39" t="str">
            <v>Sub Transmission Planning</v>
          </cell>
          <cell r="U39" t="str">
            <v>Capacity</v>
          </cell>
          <cell r="V39" t="str">
            <v>Project</v>
          </cell>
          <cell r="W39" t="str">
            <v>Sub Transmission Planning</v>
          </cell>
          <cell r="X39" t="str">
            <v>Paul Brazier</v>
          </cell>
          <cell r="Y39" t="str">
            <v>Col Hackney</v>
          </cell>
          <cell r="Z39" t="str">
            <v>Richard Jagger</v>
          </cell>
          <cell r="AA39" t="str">
            <v xml:space="preserve">Bruce Sheridan </v>
          </cell>
          <cell r="AB39">
            <v>0</v>
          </cell>
          <cell r="AC39" t="str">
            <v>ESS_1022 Orange to Blayney rebuild 66kV feeder</v>
          </cell>
          <cell r="AD39" t="str">
            <v>Augex</v>
          </cell>
        </row>
        <row r="40">
          <cell r="A40" t="str">
            <v>ESS_1023N</v>
          </cell>
          <cell r="B40" t="str">
            <v>Rectification of low clearance on Distribution feeders - all allocations</v>
          </cell>
          <cell r="C40" t="str">
            <v>Compliance</v>
          </cell>
          <cell r="D40">
            <v>6000</v>
          </cell>
          <cell r="E40">
            <v>2400</v>
          </cell>
          <cell r="F40">
            <v>22007106.540728062</v>
          </cell>
          <cell r="G40">
            <v>20153518.526822567</v>
          </cell>
          <cell r="H40">
            <v>18630344.591567621</v>
          </cell>
          <cell r="I40">
            <v>18476935.214926526</v>
          </cell>
          <cell r="J40">
            <v>18985581.718749996</v>
          </cell>
          <cell r="K40">
            <v>19460221.261718743</v>
          </cell>
          <cell r="L40">
            <v>19946726.793261711</v>
          </cell>
          <cell r="M40">
            <v>20445394.963093251</v>
          </cell>
          <cell r="N40">
            <v>20956529.837170582</v>
          </cell>
          <cell r="O40">
            <v>21480443.083099842</v>
          </cell>
          <cell r="P40">
            <v>22017454.160177335</v>
          </cell>
          <cell r="Q40"/>
          <cell r="R40" t="str">
            <v>Program</v>
          </cell>
          <cell r="S40" t="str">
            <v>Bradley Thomas</v>
          </cell>
          <cell r="T40" t="str">
            <v>Network Operations</v>
          </cell>
          <cell r="U40" t="str">
            <v>Compliance</v>
          </cell>
          <cell r="V40" t="str">
            <v>Proactive program</v>
          </cell>
          <cell r="W40" t="str">
            <v>Network Operations</v>
          </cell>
          <cell r="X40" t="str">
            <v>Brian Glawson</v>
          </cell>
          <cell r="Y40" t="str">
            <v>Neil Chapman</v>
          </cell>
          <cell r="Z40" t="str">
            <v>Steve Wilson</v>
          </cell>
          <cell r="AA40" t="str">
            <v>Don Darke</v>
          </cell>
          <cell r="AB40">
            <v>79270304.874044776</v>
          </cell>
          <cell r="AC40" t="str">
            <v>ESS_1024 STOH Line Survey and Low Clearance Rectification</v>
          </cell>
          <cell r="AD40" t="str">
            <v>Augex</v>
          </cell>
        </row>
        <row r="41">
          <cell r="A41" t="str">
            <v>ESS_1023N_L</v>
          </cell>
          <cell r="B41" t="str">
            <v>Rectification of low clearance on Distribution feeders - all allocations</v>
          </cell>
          <cell r="C41" t="str">
            <v>Compliance</v>
          </cell>
          <cell r="D41">
            <v>2000</v>
          </cell>
          <cell r="E41">
            <v>0</v>
          </cell>
          <cell r="F41">
            <v>4401421.3081456125</v>
          </cell>
          <cell r="G41">
            <v>4030703.7053645132</v>
          </cell>
          <cell r="H41">
            <v>3726068.9183135247</v>
          </cell>
          <cell r="I41">
            <v>3695387.0429853057</v>
          </cell>
          <cell r="J41">
            <v>3797116.3437499991</v>
          </cell>
          <cell r="K41">
            <v>3892044.2523437487</v>
          </cell>
          <cell r="L41">
            <v>3989345.3586523421</v>
          </cell>
          <cell r="M41">
            <v>4089078.9926186502</v>
          </cell>
          <cell r="N41">
            <v>4191305.9674341162</v>
          </cell>
          <cell r="O41">
            <v>4296088.6166199688</v>
          </cell>
          <cell r="P41">
            <v>4403490.832035467</v>
          </cell>
          <cell r="Q41">
            <v>0.91877538991463104</v>
          </cell>
          <cell r="R41" t="str">
            <v>L</v>
          </cell>
          <cell r="S41"/>
          <cell r="T41"/>
          <cell r="U41"/>
          <cell r="V41"/>
          <cell r="W41"/>
          <cell r="X41"/>
          <cell r="Y41"/>
          <cell r="Z41"/>
          <cell r="AA41"/>
          <cell r="AD41" t="str">
            <v>Augex</v>
          </cell>
        </row>
        <row r="42">
          <cell r="A42" t="str">
            <v>ESS_1023N_M</v>
          </cell>
          <cell r="B42" t="str">
            <v>Rectification of low clearance on Distribution feeders - all allocations</v>
          </cell>
          <cell r="C42" t="str">
            <v>Compliance</v>
          </cell>
          <cell r="D42">
            <v>4000</v>
          </cell>
          <cell r="E42">
            <v>0</v>
          </cell>
          <cell r="F42">
            <v>4401421.3081456125</v>
          </cell>
          <cell r="G42">
            <v>4030703.7053645132</v>
          </cell>
          <cell r="H42">
            <v>3726068.9183135247</v>
          </cell>
          <cell r="I42">
            <v>3695387.0429853057</v>
          </cell>
          <cell r="J42">
            <v>3797116.3437499991</v>
          </cell>
          <cell r="K42">
            <v>3892044.2523437487</v>
          </cell>
          <cell r="L42">
            <v>3989345.3586523421</v>
          </cell>
          <cell r="M42">
            <v>4089078.9926186502</v>
          </cell>
          <cell r="N42">
            <v>4191305.9674341162</v>
          </cell>
          <cell r="O42">
            <v>4296088.6166199688</v>
          </cell>
          <cell r="P42">
            <v>4403490.832035467</v>
          </cell>
          <cell r="Q42">
            <v>0.56554050508494969</v>
          </cell>
          <cell r="R42" t="str">
            <v>M</v>
          </cell>
          <cell r="S42"/>
          <cell r="T42"/>
          <cell r="U42"/>
          <cell r="V42"/>
          <cell r="W42"/>
          <cell r="X42"/>
          <cell r="Y42"/>
          <cell r="Z42"/>
          <cell r="AA42"/>
          <cell r="AD42" t="str">
            <v>Augex</v>
          </cell>
        </row>
        <row r="43">
          <cell r="A43" t="str">
            <v>ESS_1023N_S</v>
          </cell>
          <cell r="B43" t="str">
            <v>Rectification of low clearance on Distribution feeders - all allocations</v>
          </cell>
          <cell r="C43" t="str">
            <v>Compliance</v>
          </cell>
          <cell r="D43">
            <v>6000</v>
          </cell>
          <cell r="E43">
            <v>2400</v>
          </cell>
          <cell r="F43">
            <v>13204263.924436837</v>
          </cell>
          <cell r="G43">
            <v>12092111.116093539</v>
          </cell>
          <cell r="H43">
            <v>11178206.754940573</v>
          </cell>
          <cell r="I43">
            <v>11086161.128955916</v>
          </cell>
          <cell r="J43">
            <v>11391349.031249998</v>
          </cell>
          <cell r="K43">
            <v>11676132.757031247</v>
          </cell>
          <cell r="L43">
            <v>11968036.075957026</v>
          </cell>
          <cell r="M43">
            <v>12267236.977855951</v>
          </cell>
          <cell r="N43">
            <v>12573917.902302349</v>
          </cell>
          <cell r="O43">
            <v>12888265.849859904</v>
          </cell>
          <cell r="P43">
            <v>13210472.496106401</v>
          </cell>
          <cell r="Q43">
            <v>9.8803244141462077E-2</v>
          </cell>
          <cell r="R43" t="str">
            <v>S</v>
          </cell>
          <cell r="S43"/>
          <cell r="T43"/>
          <cell r="U43"/>
          <cell r="V43"/>
          <cell r="W43"/>
          <cell r="X43"/>
          <cell r="Y43"/>
          <cell r="Z43"/>
          <cell r="AA43"/>
          <cell r="AD43" t="str">
            <v>Augex</v>
          </cell>
        </row>
        <row r="44">
          <cell r="A44" t="str">
            <v>ESS_1024D</v>
          </cell>
          <cell r="B44" t="str">
            <v>Rectification of low clearance on Subtransmission feeders - defined projects</v>
          </cell>
          <cell r="C44" t="str">
            <v>Renewal</v>
          </cell>
          <cell r="D44">
            <v>6000</v>
          </cell>
          <cell r="E44">
            <v>2117133</v>
          </cell>
          <cell r="F44">
            <v>3225264.2552206921</v>
          </cell>
          <cell r="G44">
            <v>2953720.8394993367</v>
          </cell>
          <cell r="H44">
            <v>2728999.4149189005</v>
          </cell>
          <cell r="I44">
            <v>2706566.8561965916</v>
          </cell>
          <cell r="J44">
            <v>2777043.6961344341</v>
          </cell>
          <cell r="K44">
            <v>2846469.7885377947</v>
          </cell>
          <cell r="L44">
            <v>2917631.5332512395</v>
          </cell>
          <cell r="M44">
            <v>2990572.3215825204</v>
          </cell>
          <cell r="N44">
            <v>3065336.6296220827</v>
          </cell>
          <cell r="O44">
            <v>3141970.0453626346</v>
          </cell>
          <cell r="P44">
            <v>3220519.2964967005</v>
          </cell>
          <cell r="Q44"/>
          <cell r="R44" t="str">
            <v>Program</v>
          </cell>
          <cell r="S44" t="str">
            <v>Alexei Watson</v>
          </cell>
          <cell r="T44" t="str">
            <v>Network Operations</v>
          </cell>
          <cell r="U44" t="str">
            <v>Renewal</v>
          </cell>
          <cell r="V44" t="str">
            <v>Proactive program</v>
          </cell>
          <cell r="W44" t="str">
            <v>Network Operations</v>
          </cell>
          <cell r="X44" t="str">
            <v>Paul Brazier</v>
          </cell>
          <cell r="Y44" t="str">
            <v>Col Hackney</v>
          </cell>
          <cell r="Z44" t="str">
            <v>Richard Jagger</v>
          </cell>
          <cell r="AA44" t="str">
            <v>Not Specified</v>
          </cell>
          <cell r="AB44">
            <v>13731684.365835521</v>
          </cell>
          <cell r="AC44" t="str">
            <v>ESS_1024 STOH Line Survey and Low Clearance Rectification</v>
          </cell>
          <cell r="AD44" t="str">
            <v>Repex</v>
          </cell>
        </row>
        <row r="45">
          <cell r="A45" t="str">
            <v>ESS_1024D_L</v>
          </cell>
          <cell r="B45" t="str">
            <v>Rectification of low clearance on Subtransmission feeders - defined projects</v>
          </cell>
          <cell r="C45" t="str">
            <v>Renewal</v>
          </cell>
          <cell r="D45">
            <v>2000</v>
          </cell>
          <cell r="E45">
            <v>0</v>
          </cell>
          <cell r="F45">
            <v>645052.85104413843</v>
          </cell>
          <cell r="G45">
            <v>590744.16789986729</v>
          </cell>
          <cell r="H45">
            <v>545799.88298378012</v>
          </cell>
          <cell r="I45">
            <v>541313.3712393184</v>
          </cell>
          <cell r="J45">
            <v>555408.73922688689</v>
          </cell>
          <cell r="K45">
            <v>569293.95770755899</v>
          </cell>
          <cell r="L45">
            <v>583526.30665024789</v>
          </cell>
          <cell r="M45">
            <v>598114.46431650408</v>
          </cell>
          <cell r="N45">
            <v>613067.32592441654</v>
          </cell>
          <cell r="O45">
            <v>628394.00907252694</v>
          </cell>
          <cell r="P45">
            <v>644103.85929934017</v>
          </cell>
          <cell r="Q45">
            <v>0.92041857248058534</v>
          </cell>
          <cell r="R45" t="str">
            <v>L</v>
          </cell>
          <cell r="S45"/>
          <cell r="T45"/>
          <cell r="U45"/>
          <cell r="V45"/>
          <cell r="W45"/>
          <cell r="X45"/>
          <cell r="Y45"/>
          <cell r="Z45"/>
          <cell r="AA45"/>
          <cell r="AB45">
            <v>2322910.2731671045</v>
          </cell>
          <cell r="AD45" t="str">
            <v>Repex</v>
          </cell>
        </row>
        <row r="46">
          <cell r="A46" t="str">
            <v>ESS_1024D_M</v>
          </cell>
          <cell r="B46" t="str">
            <v>Rectification of low clearance on Subtransmission feeders - defined projects</v>
          </cell>
          <cell r="C46" t="str">
            <v>Renewal</v>
          </cell>
          <cell r="D46">
            <v>4000</v>
          </cell>
          <cell r="E46">
            <v>0</v>
          </cell>
          <cell r="F46">
            <v>645052.85104413843</v>
          </cell>
          <cell r="G46">
            <v>590744.16789986729</v>
          </cell>
          <cell r="H46">
            <v>545799.88298378012</v>
          </cell>
          <cell r="I46">
            <v>541313.3712393184</v>
          </cell>
          <cell r="J46">
            <v>555408.73922688689</v>
          </cell>
          <cell r="K46">
            <v>569293.95770755899</v>
          </cell>
          <cell r="L46">
            <v>583526.30665024789</v>
          </cell>
          <cell r="M46">
            <v>598114.46431650408</v>
          </cell>
          <cell r="N46">
            <v>613067.32592441654</v>
          </cell>
          <cell r="O46">
            <v>628394.00907252694</v>
          </cell>
          <cell r="P46">
            <v>644103.85929934017</v>
          </cell>
          <cell r="Q46">
            <v>0.56718368765090399</v>
          </cell>
          <cell r="R46" t="str">
            <v>M</v>
          </cell>
          <cell r="S46"/>
          <cell r="T46"/>
          <cell r="U46"/>
          <cell r="V46"/>
          <cell r="W46"/>
          <cell r="X46"/>
          <cell r="Y46"/>
          <cell r="Z46"/>
          <cell r="AA46"/>
          <cell r="AD46" t="str">
            <v>Repex</v>
          </cell>
        </row>
        <row r="47">
          <cell r="A47" t="str">
            <v>ESS_1024D_S</v>
          </cell>
          <cell r="B47" t="str">
            <v>Rectification of low clearance on Subtransmission feeders - defined projects</v>
          </cell>
          <cell r="C47" t="str">
            <v>Renewal</v>
          </cell>
          <cell r="D47">
            <v>6000</v>
          </cell>
          <cell r="E47">
            <v>2117133</v>
          </cell>
          <cell r="F47">
            <v>1935158.5531324153</v>
          </cell>
          <cell r="G47">
            <v>1772232.5036996021</v>
          </cell>
          <cell r="H47">
            <v>1637399.64895134</v>
          </cell>
          <cell r="I47">
            <v>1623940.1137179551</v>
          </cell>
          <cell r="J47">
            <v>1666226.2176806605</v>
          </cell>
          <cell r="K47">
            <v>1707881.8731226767</v>
          </cell>
          <cell r="L47">
            <v>1750578.9199507437</v>
          </cell>
          <cell r="M47">
            <v>1794343.392949512</v>
          </cell>
          <cell r="N47">
            <v>1839201.9777732496</v>
          </cell>
          <cell r="O47">
            <v>1885182.0272175805</v>
          </cell>
          <cell r="P47">
            <v>1932311.5778980202</v>
          </cell>
          <cell r="Q47">
            <v>0.10523041147431139</v>
          </cell>
          <cell r="R47" t="str">
            <v>S</v>
          </cell>
          <cell r="S47"/>
          <cell r="T47"/>
          <cell r="U47"/>
          <cell r="V47"/>
          <cell r="W47"/>
          <cell r="X47"/>
          <cell r="Y47"/>
          <cell r="Z47"/>
          <cell r="AA47"/>
          <cell r="AD47" t="str">
            <v>Repex</v>
          </cell>
        </row>
        <row r="48">
          <cell r="A48" t="str">
            <v>ESS_1024N</v>
          </cell>
          <cell r="B48" t="str">
            <v>Rectification of low clearance on Subtransmission feeders - allocations portion</v>
          </cell>
          <cell r="C48" t="str">
            <v>Renewal</v>
          </cell>
          <cell r="D48">
            <v>6000</v>
          </cell>
          <cell r="E48">
            <v>0</v>
          </cell>
          <cell r="F48">
            <v>189700.81789155773</v>
          </cell>
          <cell r="G48">
            <v>173613.42525019479</v>
          </cell>
          <cell r="H48">
            <v>161975.42541764834</v>
          </cell>
          <cell r="I48">
            <v>160602.59256701422</v>
          </cell>
          <cell r="J48">
            <v>164617.65738118958</v>
          </cell>
          <cell r="K48">
            <v>168733.09881571931</v>
          </cell>
          <cell r="L48">
            <v>172951.42628611228</v>
          </cell>
          <cell r="M48">
            <v>177275.21194326505</v>
          </cell>
          <cell r="N48">
            <v>181707.09224184667</v>
          </cell>
          <cell r="O48">
            <v>186249.76954789279</v>
          </cell>
          <cell r="P48">
            <v>190906.01378659008</v>
          </cell>
          <cell r="Q48"/>
          <cell r="R48" t="str">
            <v>Program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 t="str">
            <v>Col Hackney</v>
          </cell>
          <cell r="Z48">
            <v>0</v>
          </cell>
          <cell r="AA48">
            <v>0</v>
          </cell>
          <cell r="AB48">
            <v>685892.26112641511</v>
          </cell>
          <cell r="AC48">
            <v>0</v>
          </cell>
          <cell r="AD48" t="str">
            <v>Repex</v>
          </cell>
        </row>
        <row r="49">
          <cell r="A49" t="str">
            <v>ESS_1024N_L</v>
          </cell>
          <cell r="B49" t="str">
            <v>Rectification of low clearance on Subtransmission feeders - allocations portion</v>
          </cell>
          <cell r="C49" t="str">
            <v>Renewal</v>
          </cell>
          <cell r="D49">
            <v>2000</v>
          </cell>
          <cell r="E49">
            <v>0</v>
          </cell>
          <cell r="F49">
            <v>37940.163578311549</v>
          </cell>
          <cell r="G49">
            <v>34722.685050038963</v>
          </cell>
          <cell r="H49">
            <v>32395.085083529673</v>
          </cell>
          <cell r="I49">
            <v>32120.518513402851</v>
          </cell>
          <cell r="J49">
            <v>32923.53147623792</v>
          </cell>
          <cell r="K49">
            <v>33746.619763143863</v>
          </cell>
          <cell r="L49">
            <v>34590.285257222458</v>
          </cell>
          <cell r="M49">
            <v>35455.042388653012</v>
          </cell>
          <cell r="N49">
            <v>36341.418448369332</v>
          </cell>
          <cell r="O49">
            <v>37249.953909578566</v>
          </cell>
          <cell r="P49">
            <v>38181.202757318024</v>
          </cell>
          <cell r="Q49">
            <v>0.92051560990976411</v>
          </cell>
          <cell r="R49" t="str">
            <v>L</v>
          </cell>
          <cell r="S49"/>
          <cell r="T49"/>
          <cell r="U49"/>
          <cell r="V49"/>
          <cell r="W49"/>
          <cell r="X49"/>
          <cell r="Y49"/>
          <cell r="Z49"/>
          <cell r="AA49"/>
          <cell r="AB49">
            <v>137178.45222528302</v>
          </cell>
          <cell r="AD49" t="str">
            <v>Repex</v>
          </cell>
        </row>
        <row r="50">
          <cell r="A50" t="str">
            <v>ESS_1024N_M</v>
          </cell>
          <cell r="B50" t="str">
            <v>Rectification of low clearance on Subtransmission feeders - allocations portion</v>
          </cell>
          <cell r="C50" t="str">
            <v>Renewal</v>
          </cell>
          <cell r="D50">
            <v>4000</v>
          </cell>
          <cell r="E50">
            <v>0</v>
          </cell>
          <cell r="F50">
            <v>37940.163578311549</v>
          </cell>
          <cell r="G50">
            <v>34722.685050038963</v>
          </cell>
          <cell r="H50">
            <v>32395.085083529673</v>
          </cell>
          <cell r="I50">
            <v>32120.518513402851</v>
          </cell>
          <cell r="J50">
            <v>32923.53147623792</v>
          </cell>
          <cell r="K50">
            <v>33746.619763143863</v>
          </cell>
          <cell r="L50">
            <v>34590.285257222458</v>
          </cell>
          <cell r="M50">
            <v>35455.042388653012</v>
          </cell>
          <cell r="N50">
            <v>36341.418448369332</v>
          </cell>
          <cell r="O50">
            <v>37249.953909578566</v>
          </cell>
          <cell r="P50">
            <v>38181.202757318024</v>
          </cell>
          <cell r="Q50">
            <v>0.56728072508008287</v>
          </cell>
          <cell r="R50" t="str">
            <v>M</v>
          </cell>
          <cell r="AD50" t="str">
            <v>Repex</v>
          </cell>
        </row>
        <row r="51">
          <cell r="A51" t="str">
            <v>ESS_1024N_S</v>
          </cell>
          <cell r="B51" t="str">
            <v>Rectification of low clearance on Subtransmission feeders - allocations portion</v>
          </cell>
          <cell r="C51" t="str">
            <v>Renewal</v>
          </cell>
          <cell r="D51">
            <v>6000</v>
          </cell>
          <cell r="E51">
            <v>0</v>
          </cell>
          <cell r="F51">
            <v>113820.49073493463</v>
          </cell>
          <cell r="G51">
            <v>104168.05515011687</v>
          </cell>
          <cell r="H51">
            <v>97185.255250589005</v>
          </cell>
          <cell r="I51">
            <v>96361.55554020853</v>
          </cell>
          <cell r="J51">
            <v>98770.594428713739</v>
          </cell>
          <cell r="K51">
            <v>101239.85928943157</v>
          </cell>
          <cell r="L51">
            <v>103770.85577166735</v>
          </cell>
          <cell r="M51">
            <v>106365.12716595903</v>
          </cell>
          <cell r="N51">
            <v>109024.25534510799</v>
          </cell>
          <cell r="O51">
            <v>111749.86172873568</v>
          </cell>
          <cell r="P51">
            <v>114543.60827195404</v>
          </cell>
          <cell r="Q51">
            <v>0.10552152376184783</v>
          </cell>
          <cell r="R51" t="str">
            <v>S</v>
          </cell>
          <cell r="AD51" t="str">
            <v>Repex</v>
          </cell>
        </row>
        <row r="52">
          <cell r="A52" t="str">
            <v>ESS_1025</v>
          </cell>
          <cell r="B52" t="str">
            <v>Sutton ZS - install 66/11kV transformer</v>
          </cell>
          <cell r="C52" t="str">
            <v>Capacity</v>
          </cell>
          <cell r="D52">
            <v>4200</v>
          </cell>
          <cell r="E52">
            <v>0</v>
          </cell>
          <cell r="F52">
            <v>200526.0580444489</v>
          </cell>
          <cell r="G52">
            <v>1230000</v>
          </cell>
          <cell r="H52">
            <v>210124.99999999997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0.52825909429204398</v>
          </cell>
          <cell r="R52" t="str">
            <v>Project</v>
          </cell>
          <cell r="S52" t="str">
            <v>Richard Kraege</v>
          </cell>
          <cell r="T52" t="str">
            <v>Sub Transmission Planning</v>
          </cell>
          <cell r="U52" t="str">
            <v>Capacity</v>
          </cell>
          <cell r="V52" t="str">
            <v>Project</v>
          </cell>
          <cell r="W52" t="str">
            <v>Sub Transmission Planning</v>
          </cell>
          <cell r="X52" t="str">
            <v>Paul Brazier</v>
          </cell>
          <cell r="Y52" t="str">
            <v>Col Hackney</v>
          </cell>
          <cell r="Z52" t="str">
            <v>Richard Jagger</v>
          </cell>
          <cell r="AA52" t="str">
            <v>Bruce Sheridan</v>
          </cell>
          <cell r="AB52">
            <v>1640651.058044449</v>
          </cell>
          <cell r="AC52" t="str">
            <v>ESS_1025 Sutton install 66_11kV transformer</v>
          </cell>
          <cell r="AD52" t="str">
            <v>Augex</v>
          </cell>
        </row>
        <row r="53">
          <cell r="A53" t="str">
            <v>ESS_1026</v>
          </cell>
          <cell r="B53" t="str">
            <v>Tamworth - TransGrid 132/66kV substation relocate 66kV feeders</v>
          </cell>
          <cell r="C53" t="str">
            <v>Renewal</v>
          </cell>
          <cell r="D53">
            <v>2850</v>
          </cell>
          <cell r="E53">
            <v>236525</v>
          </cell>
          <cell r="F53">
            <v>651710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0.84010480826703848</v>
          </cell>
          <cell r="R53" t="str">
            <v>Project</v>
          </cell>
          <cell r="S53" t="str">
            <v>Paul Hamill</v>
          </cell>
          <cell r="T53" t="str">
            <v>Sub Transmission Planning</v>
          </cell>
          <cell r="U53" t="str">
            <v>Capacity</v>
          </cell>
          <cell r="V53" t="str">
            <v>Project</v>
          </cell>
          <cell r="W53" t="str">
            <v>Sub Transmission Planning</v>
          </cell>
          <cell r="X53" t="str">
            <v>Paul Brazier</v>
          </cell>
          <cell r="Y53" t="str">
            <v>Col Hackney</v>
          </cell>
          <cell r="Z53" t="str">
            <v>Richard Jagger</v>
          </cell>
          <cell r="AA53" t="str">
            <v>Rodney Olsen</v>
          </cell>
          <cell r="AB53">
            <v>888235</v>
          </cell>
          <cell r="AC53" t="str">
            <v>ESS_1026 Tamworth TransGrid relocate 66kV feeders</v>
          </cell>
          <cell r="AD53" t="str">
            <v>Repex</v>
          </cell>
        </row>
        <row r="54">
          <cell r="A54" t="str">
            <v>ESS_1027</v>
          </cell>
          <cell r="B54" t="str">
            <v>Tamworth to Quirindi - secure easements for future second feeder</v>
          </cell>
          <cell r="C54" t="str">
            <v>Capacity</v>
          </cell>
          <cell r="D54">
            <v>4200</v>
          </cell>
          <cell r="E54">
            <v>1654450</v>
          </cell>
          <cell r="F54">
            <v>20052.605804444891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0.52944360560110604</v>
          </cell>
          <cell r="R54" t="str">
            <v>Project</v>
          </cell>
          <cell r="S54" t="str">
            <v>Paul Hamill</v>
          </cell>
          <cell r="T54" t="str">
            <v>Sub Transmission Planning</v>
          </cell>
          <cell r="U54" t="str">
            <v>Capacity</v>
          </cell>
          <cell r="V54" t="str">
            <v>Project</v>
          </cell>
          <cell r="W54" t="str">
            <v>Sub Transmission Planning</v>
          </cell>
          <cell r="X54" t="str">
            <v>Paul Brazier</v>
          </cell>
          <cell r="Y54" t="str">
            <v>Col Hackney</v>
          </cell>
          <cell r="Z54" t="str">
            <v>Richard Jagger</v>
          </cell>
          <cell r="AA54" t="str">
            <v>Rodney Olsen</v>
          </cell>
          <cell r="AB54">
            <v>1674502.605804445</v>
          </cell>
          <cell r="AC54" t="str">
            <v>ESS_1027 Tamworth to Quirindi Route Acquisition</v>
          </cell>
          <cell r="AD54" t="str">
            <v>Augex</v>
          </cell>
        </row>
        <row r="55">
          <cell r="A55" t="str">
            <v>ESS_1028</v>
          </cell>
          <cell r="B55" t="str">
            <v>Terranora to QLD border - refurbish 110kV towers in line with Powerlink</v>
          </cell>
          <cell r="C55" t="str">
            <v>Renewal</v>
          </cell>
          <cell r="D55">
            <v>4200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5051234.193901903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0.53796469079188192</v>
          </cell>
          <cell r="R55" t="str">
            <v>Project</v>
          </cell>
          <cell r="S55" t="str">
            <v>Paul Hamill</v>
          </cell>
          <cell r="T55" t="str">
            <v>Sub Transmission Planning</v>
          </cell>
          <cell r="U55" t="str">
            <v>Renewal</v>
          </cell>
          <cell r="V55" t="str">
            <v>Project</v>
          </cell>
          <cell r="W55" t="str">
            <v>Sub Transmission Planning</v>
          </cell>
          <cell r="X55" t="str">
            <v>Paul Brazier</v>
          </cell>
          <cell r="Y55" t="str">
            <v>Col Hackney</v>
          </cell>
          <cell r="Z55" t="str">
            <v>Richard Jagger</v>
          </cell>
          <cell r="AA55" t="str">
            <v>Rodney Olsen</v>
          </cell>
          <cell r="AB55">
            <v>0</v>
          </cell>
          <cell r="AC55" t="str">
            <v>ESS_1028 Terranora to QLD border refurbish 110kV towers</v>
          </cell>
          <cell r="AD55" t="str">
            <v>Repex</v>
          </cell>
        </row>
        <row r="56">
          <cell r="A56" t="str">
            <v>ESS_1030</v>
          </cell>
          <cell r="B56" t="str">
            <v>Googong to Tralee - construct dual 132kV feeder (operate at 11kV)</v>
          </cell>
          <cell r="C56" t="str">
            <v>Capacity</v>
          </cell>
          <cell r="D56">
            <v>4200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3088247.3726786012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0.51833188062474744</v>
          </cell>
          <cell r="R56" t="str">
            <v>Project</v>
          </cell>
          <cell r="S56" t="str">
            <v>Ben Bates</v>
          </cell>
          <cell r="T56" t="str">
            <v>Sub Transmission Planning</v>
          </cell>
          <cell r="U56" t="str">
            <v>Capacity</v>
          </cell>
          <cell r="V56" t="str">
            <v>Project</v>
          </cell>
          <cell r="W56" t="str">
            <v>Sub Transmission Planning</v>
          </cell>
          <cell r="X56" t="str">
            <v>Paul Brazier</v>
          </cell>
          <cell r="Y56" t="str">
            <v>Col Hackney</v>
          </cell>
          <cell r="Z56" t="str">
            <v>Richard Jagger</v>
          </cell>
          <cell r="AA56" t="str">
            <v xml:space="preserve">Bruce Sheridan </v>
          </cell>
          <cell r="AB56">
            <v>3088247.3726786012</v>
          </cell>
          <cell r="AC56" t="str">
            <v>ESS_1030 Googong to Tralee Dual Cct 132 kV</v>
          </cell>
          <cell r="AD56" t="str">
            <v>Augex</v>
          </cell>
        </row>
        <row r="57">
          <cell r="A57" t="str">
            <v>ESS_1031</v>
          </cell>
          <cell r="B57" t="str">
            <v>Wellington to Narromine - convert 66kV to 132kV</v>
          </cell>
          <cell r="C57" t="str">
            <v>Capacity</v>
          </cell>
          <cell r="D57">
            <v>3900</v>
          </cell>
          <cell r="E57">
            <v>2104752</v>
          </cell>
          <cell r="F57">
            <v>57149.926542667934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0.64552486367913386</v>
          </cell>
          <cell r="R57" t="str">
            <v>Project</v>
          </cell>
          <cell r="S57" t="str">
            <v>Brendan Brewer</v>
          </cell>
          <cell r="T57" t="str">
            <v>Sub Transmission Planning</v>
          </cell>
          <cell r="U57" t="str">
            <v>Capacity</v>
          </cell>
          <cell r="V57" t="str">
            <v>Project</v>
          </cell>
          <cell r="W57" t="str">
            <v>Sub Transmission Planning</v>
          </cell>
          <cell r="X57" t="str">
            <v>Paul Brazier</v>
          </cell>
          <cell r="Y57" t="str">
            <v>Col Hackney</v>
          </cell>
          <cell r="Z57" t="str">
            <v>Richard Jagger</v>
          </cell>
          <cell r="AA57" t="str">
            <v xml:space="preserve">Bruce Sheridan </v>
          </cell>
          <cell r="AB57">
            <v>2161901.9265426681</v>
          </cell>
          <cell r="AC57" t="str">
            <v>ESS_1031 Wellington - Dubbo 132kV</v>
          </cell>
          <cell r="AD57" t="str">
            <v>Augex</v>
          </cell>
        </row>
        <row r="58">
          <cell r="A58" t="str">
            <v>ESS_1033</v>
          </cell>
          <cell r="B58" t="str">
            <v>Yarrandale to Gilgandra - rebuild existing 66kV feeder</v>
          </cell>
          <cell r="C58" t="str">
            <v>Renewal</v>
          </cell>
          <cell r="D58">
            <v>4200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0.52517645251347111</v>
          </cell>
          <cell r="R58" t="str">
            <v>Project</v>
          </cell>
          <cell r="S58" t="str">
            <v>Brendan Brewer</v>
          </cell>
          <cell r="T58" t="str">
            <v>Sub Transmission Planning</v>
          </cell>
          <cell r="U58" t="str">
            <v>Renewal</v>
          </cell>
          <cell r="V58" t="str">
            <v>Project</v>
          </cell>
          <cell r="W58" t="str">
            <v>Sub Transmission Planning</v>
          </cell>
          <cell r="X58" t="str">
            <v>Paul Brazier</v>
          </cell>
          <cell r="Y58" t="str">
            <v>Col Hackney</v>
          </cell>
          <cell r="Z58" t="str">
            <v>Richard Jagger</v>
          </cell>
          <cell r="AA58" t="str">
            <v xml:space="preserve">Bruce Sheridan </v>
          </cell>
          <cell r="AB58">
            <v>0</v>
          </cell>
          <cell r="AC58" t="str">
            <v>ESS_1033 Yarrandale to Gilgandra rebuild existing 66kV feeder</v>
          </cell>
          <cell r="AD58" t="str">
            <v>Repex</v>
          </cell>
        </row>
        <row r="59">
          <cell r="A59" t="str">
            <v>ESS_1034</v>
          </cell>
          <cell r="B59" t="str">
            <v>Monaltrie to Alstonville - secure easements for future needs (Lismore 132kV strategy)</v>
          </cell>
          <cell r="C59" t="str">
            <v>Capacity</v>
          </cell>
          <cell r="D59">
            <v>4200</v>
          </cell>
          <cell r="E59">
            <v>3109172</v>
          </cell>
          <cell r="F59">
            <v>40105.211608889782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0.52503147504773462</v>
          </cell>
          <cell r="R59" t="str">
            <v>Project</v>
          </cell>
          <cell r="S59" t="str">
            <v>Paul Hamill</v>
          </cell>
          <cell r="T59" t="str">
            <v>Sub Transmission Planning</v>
          </cell>
          <cell r="U59" t="str">
            <v>Capacity</v>
          </cell>
          <cell r="V59" t="str">
            <v>Project</v>
          </cell>
          <cell r="W59" t="str">
            <v>Sub Transmission Planning</v>
          </cell>
          <cell r="X59" t="str">
            <v>Paul Brazier</v>
          </cell>
          <cell r="Y59" t="str">
            <v>Col Hackney</v>
          </cell>
          <cell r="Z59" t="str">
            <v>Richard Jagger</v>
          </cell>
          <cell r="AA59" t="str">
            <v>Rodney Olsen</v>
          </cell>
          <cell r="AB59">
            <v>3149277.21160889</v>
          </cell>
          <cell r="AC59" t="str">
            <v>ESS_1034 Alstonville to Monaltrie Route Approval</v>
          </cell>
          <cell r="AD59" t="str">
            <v>Augex</v>
          </cell>
        </row>
        <row r="60">
          <cell r="A60" t="str">
            <v>ESS_1036</v>
          </cell>
          <cell r="B60" t="str">
            <v>Yarrandale to Gilgandra - new 66kV feeder</v>
          </cell>
          <cell r="C60" t="str">
            <v>Capacity</v>
          </cell>
          <cell r="D60">
            <v>4200</v>
          </cell>
          <cell r="E60">
            <v>754864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0.53644167513582186</v>
          </cell>
          <cell r="R60" t="str">
            <v>Project</v>
          </cell>
          <cell r="S60" t="str">
            <v>Brendan Brewer</v>
          </cell>
          <cell r="T60" t="str">
            <v>Sub Transmission Planning</v>
          </cell>
          <cell r="U60" t="str">
            <v>Capacity</v>
          </cell>
          <cell r="V60" t="str">
            <v>Project</v>
          </cell>
          <cell r="W60" t="str">
            <v>Sub Transmission Planning</v>
          </cell>
          <cell r="X60" t="str">
            <v>Paul Brazier</v>
          </cell>
          <cell r="Y60" t="str">
            <v>Col Hackney</v>
          </cell>
          <cell r="Z60" t="str">
            <v>Richard Jagger</v>
          </cell>
          <cell r="AA60" t="str">
            <v xml:space="preserve">Bruce Sheridan </v>
          </cell>
          <cell r="AB60">
            <v>754864</v>
          </cell>
          <cell r="AC60" t="str">
            <v>ESS_1036 Yarrandale to Gilgandra new 66kV feeder</v>
          </cell>
          <cell r="AD60" t="str">
            <v>Augex</v>
          </cell>
        </row>
        <row r="61">
          <cell r="A61" t="str">
            <v>ESS_1037</v>
          </cell>
          <cell r="B61" t="str">
            <v>Woodlawn - rebuild 66/11kV substation</v>
          </cell>
          <cell r="C61" t="str">
            <v>Capacity</v>
          </cell>
          <cell r="D61">
            <v>4200</v>
          </cell>
          <cell r="E61">
            <v>1649912</v>
          </cell>
          <cell r="F61">
            <v>3559338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0.49934026674158938</v>
          </cell>
          <cell r="R61" t="str">
            <v>Project</v>
          </cell>
          <cell r="S61" t="str">
            <v>Richard Kraege</v>
          </cell>
          <cell r="T61" t="str">
            <v>Sub Transmission Planning</v>
          </cell>
          <cell r="U61" t="str">
            <v>Capacity</v>
          </cell>
          <cell r="V61" t="str">
            <v>Project</v>
          </cell>
          <cell r="W61" t="str">
            <v>Sub Transmission Planning</v>
          </cell>
          <cell r="X61" t="str">
            <v>Paul Brazier</v>
          </cell>
          <cell r="Y61" t="str">
            <v>Col Hackney</v>
          </cell>
          <cell r="Z61" t="str">
            <v>Richard Jagger</v>
          </cell>
          <cell r="AA61" t="str">
            <v xml:space="preserve">Bruce Sheridan </v>
          </cell>
          <cell r="AB61">
            <v>5209250</v>
          </cell>
          <cell r="AC61" t="str">
            <v>ESS_1037 Reconstruct Woodlawn Zone Substation</v>
          </cell>
          <cell r="AD61" t="str">
            <v>Augex</v>
          </cell>
        </row>
        <row r="62">
          <cell r="A62" t="str">
            <v>ESS_1039</v>
          </cell>
          <cell r="B62" t="str">
            <v>Wagga to Temora - rebuild Wagga to Junee 66kV feeder to 132kV and new Junee to Temora 132kV feeder</v>
          </cell>
          <cell r="C62" t="str">
            <v>Capacity</v>
          </cell>
          <cell r="D62">
            <v>3900</v>
          </cell>
          <cell r="E62">
            <v>4092437</v>
          </cell>
          <cell r="F62">
            <v>5564598</v>
          </cell>
          <cell r="G62">
            <v>512499.99999999994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0.64013662269261007</v>
          </cell>
          <cell r="R62" t="str">
            <v>Project</v>
          </cell>
          <cell r="S62" t="str">
            <v>Richard Kraege</v>
          </cell>
          <cell r="T62" t="str">
            <v>Sub Transmission Planning</v>
          </cell>
          <cell r="U62" t="str">
            <v>Capacity</v>
          </cell>
          <cell r="V62" t="str">
            <v>Project</v>
          </cell>
          <cell r="W62" t="str">
            <v>Sub Transmission Planning</v>
          </cell>
          <cell r="X62" t="str">
            <v>Paul Brazier</v>
          </cell>
          <cell r="Y62" t="str">
            <v>Col Hackney</v>
          </cell>
          <cell r="Z62" t="str">
            <v>Richard Jagger</v>
          </cell>
          <cell r="AA62" t="str">
            <v xml:space="preserve">Bruce Sheridan </v>
          </cell>
          <cell r="AB62">
            <v>10169535</v>
          </cell>
          <cell r="AC62" t="str">
            <v>ESS_1039 Wagga to Temora</v>
          </cell>
          <cell r="AD62" t="str">
            <v>Augex</v>
          </cell>
        </row>
        <row r="63">
          <cell r="A63" t="str">
            <v>ESS_1040</v>
          </cell>
          <cell r="B63" t="str">
            <v>Wagga Copland St to Kooringal #1 feeder works</v>
          </cell>
          <cell r="C63" t="str">
            <v>Capacity</v>
          </cell>
          <cell r="D63">
            <v>3900</v>
          </cell>
          <cell r="E63">
            <v>26234</v>
          </cell>
          <cell r="F63">
            <v>100263.02902222445</v>
          </cell>
          <cell r="G63">
            <v>302375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0.64764336086132357</v>
          </cell>
          <cell r="R63" t="str">
            <v>Project</v>
          </cell>
          <cell r="S63" t="str">
            <v>Ben Bates</v>
          </cell>
          <cell r="T63" t="str">
            <v>Sub Transmission Planning</v>
          </cell>
          <cell r="U63" t="str">
            <v>Capacity</v>
          </cell>
          <cell r="V63" t="str">
            <v>Project</v>
          </cell>
          <cell r="W63" t="str">
            <v>Sub Transmission Planning</v>
          </cell>
          <cell r="X63" t="str">
            <v>Paul Brazier</v>
          </cell>
          <cell r="Y63" t="str">
            <v>Col Hackney</v>
          </cell>
          <cell r="Z63" t="str">
            <v>Richard Jagger</v>
          </cell>
          <cell r="AA63" t="str">
            <v xml:space="preserve">Bruce Sheridan </v>
          </cell>
          <cell r="AB63">
            <v>428872.02902222448</v>
          </cell>
          <cell r="AC63" t="str">
            <v>ESS_1040 Kooringal 1 and 2 Feeders</v>
          </cell>
          <cell r="AD63" t="str">
            <v>Augex</v>
          </cell>
        </row>
        <row r="64">
          <cell r="A64" t="str">
            <v>ESS_12D</v>
          </cell>
          <cell r="B64" t="str">
            <v>Poletop Switchgear replacement - defined projects</v>
          </cell>
          <cell r="C64" t="str">
            <v>Renewal</v>
          </cell>
          <cell r="D64">
            <v>5700</v>
          </cell>
          <cell r="E64">
            <v>3595889</v>
          </cell>
          <cell r="F64">
            <v>1155565.7277217857</v>
          </cell>
          <cell r="G64">
            <v>1097281.3099151289</v>
          </cell>
          <cell r="H64">
            <v>1191026.3177297115</v>
          </cell>
          <cell r="I64">
            <v>1204296.4506687666</v>
          </cell>
          <cell r="J64">
            <v>1128429.5975382004</v>
          </cell>
          <cell r="K64">
            <v>1156640.3374766561</v>
          </cell>
          <cell r="L64">
            <v>1185556.3459135718</v>
          </cell>
          <cell r="M64">
            <v>1215195.2545614114</v>
          </cell>
          <cell r="N64">
            <v>1245575.1359254466</v>
          </cell>
          <cell r="O64">
            <v>1276714.5143235819</v>
          </cell>
          <cell r="P64">
            <v>1308632.3771816725</v>
          </cell>
          <cell r="Q64"/>
          <cell r="R64" t="str">
            <v>Program</v>
          </cell>
          <cell r="S64" t="str">
            <v>Mal Chessells</v>
          </cell>
          <cell r="T64" t="str">
            <v>Network Operations</v>
          </cell>
          <cell r="U64" t="str">
            <v>Renewal</v>
          </cell>
          <cell r="V64" t="str">
            <v>Proactive program</v>
          </cell>
          <cell r="W64" t="str">
            <v>Network Operations</v>
          </cell>
          <cell r="X64" t="str">
            <v>Brian Glawson</v>
          </cell>
          <cell r="Y64" t="str">
            <v>Bradley Trethewey</v>
          </cell>
          <cell r="Z64" t="str">
            <v xml:space="preserve">Steve Wilson </v>
          </cell>
          <cell r="AA64" t="str">
            <v>Don Darke</v>
          </cell>
          <cell r="AB64">
            <v>8244058.8060353938</v>
          </cell>
          <cell r="AC64" t="str">
            <v>ESS_12 Poletop Switchgear Replacement</v>
          </cell>
          <cell r="AD64" t="str">
            <v>Repex</v>
          </cell>
        </row>
        <row r="65">
          <cell r="A65" t="str">
            <v>ESS_12D_L</v>
          </cell>
          <cell r="B65" t="str">
            <v>Poletop Switchgear replacement - defined projects</v>
          </cell>
          <cell r="C65" t="str">
            <v>Renewal</v>
          </cell>
          <cell r="D65">
            <v>1900</v>
          </cell>
          <cell r="E65">
            <v>0</v>
          </cell>
          <cell r="F65">
            <v>231113.14554435713</v>
          </cell>
          <cell r="G65">
            <v>219456.26198302579</v>
          </cell>
          <cell r="H65">
            <v>238205.26354594232</v>
          </cell>
          <cell r="I65">
            <v>240859.29013375333</v>
          </cell>
          <cell r="J65">
            <v>225685.91950764012</v>
          </cell>
          <cell r="K65">
            <v>231328.0674953312</v>
          </cell>
          <cell r="L65">
            <v>237111.26918271434</v>
          </cell>
          <cell r="M65">
            <v>243039.05091228228</v>
          </cell>
          <cell r="N65">
            <v>249115.0271850893</v>
          </cell>
          <cell r="O65">
            <v>255342.90286471639</v>
          </cell>
          <cell r="P65">
            <v>261726.47543633453</v>
          </cell>
          <cell r="Q65">
            <v>0.9228565406257766</v>
          </cell>
          <cell r="R65" t="str">
            <v>L</v>
          </cell>
          <cell r="S65"/>
          <cell r="T65"/>
          <cell r="U65"/>
          <cell r="V65"/>
          <cell r="W65"/>
          <cell r="X65"/>
          <cell r="Y65"/>
          <cell r="Z65"/>
          <cell r="AA65"/>
          <cell r="AD65" t="str">
            <v>Repex</v>
          </cell>
        </row>
        <row r="66">
          <cell r="A66" t="str">
            <v>ESS_12D_M</v>
          </cell>
          <cell r="B66" t="str">
            <v>Poletop Switchgear replacement - defined projects</v>
          </cell>
          <cell r="C66" t="str">
            <v>Renewal</v>
          </cell>
          <cell r="D66">
            <v>3800</v>
          </cell>
          <cell r="E66">
            <v>0</v>
          </cell>
          <cell r="F66">
            <v>231113.14554435713</v>
          </cell>
          <cell r="G66">
            <v>219456.26198302579</v>
          </cell>
          <cell r="H66">
            <v>238205.26354594232</v>
          </cell>
          <cell r="I66">
            <v>240859.29013375333</v>
          </cell>
          <cell r="J66">
            <v>225685.91950764012</v>
          </cell>
          <cell r="K66">
            <v>231328.0674953312</v>
          </cell>
          <cell r="L66">
            <v>237111.26918271434</v>
          </cell>
          <cell r="M66">
            <v>243039.05091228228</v>
          </cell>
          <cell r="N66">
            <v>249115.0271850893</v>
          </cell>
          <cell r="O66">
            <v>255342.90286471639</v>
          </cell>
          <cell r="P66">
            <v>261726.47543633453</v>
          </cell>
          <cell r="Q66">
            <v>0.64830096625203526</v>
          </cell>
          <cell r="R66" t="str">
            <v>M</v>
          </cell>
          <cell r="S66"/>
          <cell r="T66"/>
          <cell r="U66"/>
          <cell r="V66"/>
          <cell r="W66"/>
          <cell r="X66"/>
          <cell r="Y66"/>
          <cell r="Z66"/>
          <cell r="AA66"/>
          <cell r="AB66">
            <v>929633.96120707854</v>
          </cell>
          <cell r="AD66" t="str">
            <v>Repex</v>
          </cell>
        </row>
        <row r="67">
          <cell r="A67" t="str">
            <v>ESS_12D_S</v>
          </cell>
          <cell r="B67" t="str">
            <v>Poletop Switchgear replacement - defined projects</v>
          </cell>
          <cell r="C67" t="str">
            <v>Renewal</v>
          </cell>
          <cell r="D67">
            <v>5700</v>
          </cell>
          <cell r="E67">
            <v>3595889</v>
          </cell>
          <cell r="F67">
            <v>693339.4366330714</v>
          </cell>
          <cell r="G67">
            <v>658368.78594907734</v>
          </cell>
          <cell r="H67">
            <v>714615.7906378269</v>
          </cell>
          <cell r="I67">
            <v>722577.87040125998</v>
          </cell>
          <cell r="J67">
            <v>677057.75852292019</v>
          </cell>
          <cell r="K67">
            <v>693984.20248599362</v>
          </cell>
          <cell r="L67">
            <v>711333.80754814297</v>
          </cell>
          <cell r="M67">
            <v>729117.15273684682</v>
          </cell>
          <cell r="N67">
            <v>747345.08155526791</v>
          </cell>
          <cell r="O67">
            <v>766028.7085941491</v>
          </cell>
          <cell r="P67">
            <v>785179.42630900338</v>
          </cell>
          <cell r="Q67">
            <v>0.26833894710894629</v>
          </cell>
          <cell r="R67" t="str">
            <v>S</v>
          </cell>
          <cell r="S67"/>
          <cell r="T67"/>
          <cell r="U67"/>
          <cell r="V67"/>
          <cell r="W67"/>
          <cell r="X67"/>
          <cell r="Y67"/>
          <cell r="Z67"/>
          <cell r="AA67"/>
          <cell r="AD67" t="str">
            <v>Repex</v>
          </cell>
        </row>
        <row r="68">
          <cell r="A68" t="str">
            <v>ESS_12N</v>
          </cell>
          <cell r="B68" t="str">
            <v>Poletop Switchgear replacement - allocations portion</v>
          </cell>
          <cell r="C68" t="str">
            <v>Renewal</v>
          </cell>
          <cell r="D68">
            <v>5700</v>
          </cell>
          <cell r="E68">
            <v>0</v>
          </cell>
          <cell r="F68">
            <v>1897008.178915577</v>
          </cell>
          <cell r="G68">
            <v>1736134.2525019478</v>
          </cell>
          <cell r="H68">
            <v>1619754.2541764833</v>
          </cell>
          <cell r="I68">
            <v>1606025.9256701428</v>
          </cell>
          <cell r="J68">
            <v>1646176.5738118961</v>
          </cell>
          <cell r="K68">
            <v>1687330.9881571932</v>
          </cell>
          <cell r="L68">
            <v>1729514.2628611228</v>
          </cell>
          <cell r="M68">
            <v>1772752.119432651</v>
          </cell>
          <cell r="N68">
            <v>1817070.9224184668</v>
          </cell>
          <cell r="O68">
            <v>1862497.6954789283</v>
          </cell>
          <cell r="P68">
            <v>1909060.1378659012</v>
          </cell>
          <cell r="Q68"/>
          <cell r="R68" t="str">
            <v>Program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 t="str">
            <v>Bradley Trethewey</v>
          </cell>
          <cell r="Z68">
            <v>0</v>
          </cell>
          <cell r="AA68">
            <v>0</v>
          </cell>
          <cell r="AB68">
            <v>6858922.6112641506</v>
          </cell>
          <cell r="AC68">
            <v>0</v>
          </cell>
          <cell r="AD68" t="str">
            <v>Repex</v>
          </cell>
        </row>
        <row r="69">
          <cell r="A69" t="str">
            <v>ESS_12N_L</v>
          </cell>
          <cell r="B69" t="str">
            <v>Poletop Switchgear replacement - allocations portion</v>
          </cell>
          <cell r="C69" t="str">
            <v>Renewal</v>
          </cell>
          <cell r="D69">
            <v>1900</v>
          </cell>
          <cell r="E69">
            <v>0</v>
          </cell>
          <cell r="F69">
            <v>379401.6357831154</v>
          </cell>
          <cell r="G69">
            <v>347226.85050038958</v>
          </cell>
          <cell r="H69">
            <v>323950.85083529667</v>
          </cell>
          <cell r="I69">
            <v>321205.18513402855</v>
          </cell>
          <cell r="J69">
            <v>329235.31476237922</v>
          </cell>
          <cell r="K69">
            <v>337466.19763143867</v>
          </cell>
          <cell r="L69">
            <v>345902.85257222457</v>
          </cell>
          <cell r="M69">
            <v>354550.42388653016</v>
          </cell>
          <cell r="N69">
            <v>363414.18448369339</v>
          </cell>
          <cell r="O69">
            <v>372499.53909578564</v>
          </cell>
          <cell r="P69">
            <v>381812.02757318027</v>
          </cell>
          <cell r="Q69">
            <v>0.92382691491756463</v>
          </cell>
          <cell r="R69" t="str">
            <v>L</v>
          </cell>
          <cell r="S69"/>
          <cell r="T69"/>
          <cell r="U69"/>
          <cell r="V69"/>
          <cell r="W69"/>
          <cell r="X69"/>
          <cell r="Y69"/>
          <cell r="Z69"/>
          <cell r="AA69"/>
          <cell r="AB69"/>
          <cell r="AC69"/>
          <cell r="AD69" t="str">
            <v>Repex</v>
          </cell>
        </row>
        <row r="70">
          <cell r="A70" t="str">
            <v>ESS_12N_M</v>
          </cell>
          <cell r="B70" t="str">
            <v>Poletop Switchgear replacement - allocations portion</v>
          </cell>
          <cell r="C70" t="str">
            <v>Renewal</v>
          </cell>
          <cell r="D70">
            <v>3800</v>
          </cell>
          <cell r="E70">
            <v>0</v>
          </cell>
          <cell r="F70">
            <v>379401.6357831154</v>
          </cell>
          <cell r="G70">
            <v>347226.85050038958</v>
          </cell>
          <cell r="H70">
            <v>323950.85083529667</v>
          </cell>
          <cell r="I70">
            <v>321205.18513402855</v>
          </cell>
          <cell r="J70">
            <v>329235.31476237922</v>
          </cell>
          <cell r="K70">
            <v>337466.19763143867</v>
          </cell>
          <cell r="L70">
            <v>345902.85257222457</v>
          </cell>
          <cell r="M70">
            <v>354550.42388653016</v>
          </cell>
          <cell r="N70">
            <v>363414.18448369339</v>
          </cell>
          <cell r="O70">
            <v>372499.53909578564</v>
          </cell>
          <cell r="P70">
            <v>381812.02757318027</v>
          </cell>
          <cell r="Q70">
            <v>0.64927134054382341</v>
          </cell>
          <cell r="R70" t="str">
            <v>M</v>
          </cell>
          <cell r="S70"/>
          <cell r="T70"/>
          <cell r="U70"/>
          <cell r="V70"/>
          <cell r="W70"/>
          <cell r="X70"/>
          <cell r="Y70"/>
          <cell r="Z70"/>
          <cell r="AA70"/>
          <cell r="AB70">
            <v>1371784.5222528302</v>
          </cell>
          <cell r="AC70"/>
          <cell r="AD70" t="str">
            <v>Repex</v>
          </cell>
        </row>
        <row r="71">
          <cell r="A71" t="str">
            <v>ESS_12N_S</v>
          </cell>
          <cell r="B71" t="str">
            <v>Poletop Switchgear replacement - allocations portion</v>
          </cell>
          <cell r="C71" t="str">
            <v>Renewal</v>
          </cell>
          <cell r="D71">
            <v>5700</v>
          </cell>
          <cell r="E71">
            <v>0</v>
          </cell>
          <cell r="F71">
            <v>1138204.9073493462</v>
          </cell>
          <cell r="G71">
            <v>1041680.5515011688</v>
          </cell>
          <cell r="H71">
            <v>971852.55250588991</v>
          </cell>
          <cell r="I71">
            <v>963615.55540208553</v>
          </cell>
          <cell r="J71">
            <v>987705.94428713759</v>
          </cell>
          <cell r="K71">
            <v>1012398.592894316</v>
          </cell>
          <cell r="L71">
            <v>1037708.5577166738</v>
          </cell>
          <cell r="M71">
            <v>1063651.2716595905</v>
          </cell>
          <cell r="N71">
            <v>1090242.5534510801</v>
          </cell>
          <cell r="O71">
            <v>1117498.6172873569</v>
          </cell>
          <cell r="P71">
            <v>1145436.0827195407</v>
          </cell>
          <cell r="Q71">
            <v>0.27125006998431062</v>
          </cell>
          <cell r="R71" t="str">
            <v>S</v>
          </cell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 t="str">
            <v>Repex</v>
          </cell>
        </row>
        <row r="72">
          <cell r="A72" t="str">
            <v>ESS_13D</v>
          </cell>
          <cell r="B72" t="str">
            <v>HV regulator replacement - defined projects</v>
          </cell>
          <cell r="C72" t="str">
            <v>Renewal</v>
          </cell>
          <cell r="D72">
            <v>4650</v>
          </cell>
          <cell r="E72">
            <v>992282</v>
          </cell>
          <cell r="F72">
            <v>414941.36951375555</v>
          </cell>
          <cell r="G72">
            <v>347641.45058624848</v>
          </cell>
          <cell r="H72">
            <v>307951.77574182017</v>
          </cell>
          <cell r="I72">
            <v>305435.51579252363</v>
          </cell>
          <cell r="J72">
            <v>324998.12795003003</v>
          </cell>
          <cell r="K72">
            <v>333123.08114878077</v>
          </cell>
          <cell r="L72">
            <v>341451.15817750024</v>
          </cell>
          <cell r="M72">
            <v>349987.43713193771</v>
          </cell>
          <cell r="N72">
            <v>358737.1230602361</v>
          </cell>
          <cell r="O72">
            <v>367705.551136742</v>
          </cell>
          <cell r="P72">
            <v>376898.18991516042</v>
          </cell>
          <cell r="Q72"/>
          <cell r="R72" t="str">
            <v>Program</v>
          </cell>
          <cell r="S72" t="str">
            <v>Mal Chessells</v>
          </cell>
          <cell r="T72" t="str">
            <v>Network Operations</v>
          </cell>
          <cell r="U72" t="str">
            <v>Renewal</v>
          </cell>
          <cell r="V72" t="str">
            <v>Reactive program</v>
          </cell>
          <cell r="W72" t="str">
            <v>Network Operations</v>
          </cell>
          <cell r="X72" t="str">
            <v>Brian Glawson</v>
          </cell>
          <cell r="Y72" t="str">
            <v>Mark Garrett</v>
          </cell>
          <cell r="Z72" t="str">
            <v>Steve Wilson</v>
          </cell>
          <cell r="AA72" t="str">
            <v>Don Darke</v>
          </cell>
          <cell r="AB72">
            <v>2368252.1116343481</v>
          </cell>
          <cell r="AC72" t="str">
            <v>ESS_13 High Voltage Regulator Replacement</v>
          </cell>
          <cell r="AD72" t="str">
            <v>Repex</v>
          </cell>
        </row>
        <row r="73">
          <cell r="A73" t="str">
            <v>ESS_13D_L</v>
          </cell>
          <cell r="B73" t="str">
            <v>HV regulator replacement - defined projects</v>
          </cell>
          <cell r="C73" t="str">
            <v>Renewal</v>
          </cell>
          <cell r="D73">
            <v>1550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0.96108803344066662</v>
          </cell>
          <cell r="R73" t="str">
            <v>L</v>
          </cell>
          <cell r="S73"/>
          <cell r="T73"/>
          <cell r="U73"/>
          <cell r="V73"/>
          <cell r="W73"/>
          <cell r="X73"/>
          <cell r="Y73"/>
          <cell r="Z73"/>
          <cell r="AA73"/>
          <cell r="AD73" t="str">
            <v>Repex</v>
          </cell>
        </row>
        <row r="74">
          <cell r="A74" t="str">
            <v>ESS_13D_M</v>
          </cell>
          <cell r="B74" t="str">
            <v>HV regulator replacement - defined projects</v>
          </cell>
          <cell r="C74" t="str">
            <v>Renewal</v>
          </cell>
          <cell r="D74">
            <v>3100</v>
          </cell>
          <cell r="E74">
            <v>0</v>
          </cell>
          <cell r="F74">
            <v>165976.54780550222</v>
          </cell>
          <cell r="G74">
            <v>139056.58023449939</v>
          </cell>
          <cell r="H74">
            <v>123180.71029672807</v>
          </cell>
          <cell r="I74">
            <v>122174.20631700946</v>
          </cell>
          <cell r="J74">
            <v>129999.25118001203</v>
          </cell>
          <cell r="K74">
            <v>133249.23245951231</v>
          </cell>
          <cell r="L74">
            <v>136580.46327100013</v>
          </cell>
          <cell r="M74">
            <v>139994.97485277511</v>
          </cell>
          <cell r="N74">
            <v>143494.84922409448</v>
          </cell>
          <cell r="O74">
            <v>147082.2204546968</v>
          </cell>
          <cell r="P74">
            <v>150759.27596606419</v>
          </cell>
          <cell r="Q74">
            <v>0.81509422709812773</v>
          </cell>
          <cell r="R74" t="str">
            <v>M</v>
          </cell>
          <cell r="S74"/>
          <cell r="T74"/>
          <cell r="U74"/>
          <cell r="V74"/>
          <cell r="W74"/>
          <cell r="X74"/>
          <cell r="Y74"/>
          <cell r="Z74"/>
          <cell r="AA74"/>
          <cell r="AD74" t="str">
            <v>Repex</v>
          </cell>
        </row>
        <row r="75">
          <cell r="A75" t="str">
            <v>ESS_13D_S</v>
          </cell>
          <cell r="B75" t="str">
            <v>HV regulator replacement - defined projects</v>
          </cell>
          <cell r="C75" t="str">
            <v>Renewal</v>
          </cell>
          <cell r="D75">
            <v>4650</v>
          </cell>
          <cell r="E75">
            <v>992282</v>
          </cell>
          <cell r="F75">
            <v>248964.82170825332</v>
          </cell>
          <cell r="G75">
            <v>208584.87035174909</v>
          </cell>
          <cell r="H75">
            <v>184771.0654450921</v>
          </cell>
          <cell r="I75">
            <v>183261.30947551419</v>
          </cell>
          <cell r="J75">
            <v>194998.87677001802</v>
          </cell>
          <cell r="K75">
            <v>199873.84868926846</v>
          </cell>
          <cell r="L75">
            <v>204870.69490650014</v>
          </cell>
          <cell r="M75">
            <v>209992.46227916263</v>
          </cell>
          <cell r="N75">
            <v>215242.27383614166</v>
          </cell>
          <cell r="O75">
            <v>220623.33068204517</v>
          </cell>
          <cell r="P75">
            <v>226138.91394909626</v>
          </cell>
          <cell r="Q75">
            <v>0.41604293034717843</v>
          </cell>
          <cell r="R75" t="str">
            <v>S</v>
          </cell>
          <cell r="S75"/>
          <cell r="T75"/>
          <cell r="U75"/>
          <cell r="V75"/>
          <cell r="W75"/>
          <cell r="X75"/>
          <cell r="Y75"/>
          <cell r="Z75"/>
          <cell r="AA75"/>
          <cell r="AB75">
            <v>1817864.0669806085</v>
          </cell>
          <cell r="AD75" t="str">
            <v>Repex</v>
          </cell>
        </row>
        <row r="76">
          <cell r="A76" t="str">
            <v>ESS_13N</v>
          </cell>
          <cell r="B76" t="str">
            <v>HV regulator replacement - allocations portion</v>
          </cell>
          <cell r="C76" t="str">
            <v>Renewal</v>
          </cell>
          <cell r="D76">
            <v>4650</v>
          </cell>
          <cell r="E76">
            <v>0</v>
          </cell>
          <cell r="F76">
            <v>94850.408945778865</v>
          </cell>
          <cell r="G76">
            <v>86806.712625097396</v>
          </cell>
          <cell r="H76">
            <v>80987.712708824169</v>
          </cell>
          <cell r="I76">
            <v>80301.296283507108</v>
          </cell>
          <cell r="J76">
            <v>82308.82869059479</v>
          </cell>
          <cell r="K76">
            <v>84366.549407859653</v>
          </cell>
          <cell r="L76">
            <v>86475.713143056142</v>
          </cell>
          <cell r="M76">
            <v>88637.605971632525</v>
          </cell>
          <cell r="N76">
            <v>90853.546120923333</v>
          </cell>
          <cell r="O76">
            <v>93124.884773946396</v>
          </cell>
          <cell r="P76">
            <v>95453.006893295038</v>
          </cell>
          <cell r="Q76"/>
          <cell r="R76" t="str">
            <v>Program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 t="str">
            <v>Mark Garrett</v>
          </cell>
          <cell r="Z76">
            <v>0</v>
          </cell>
          <cell r="AA76">
            <v>0</v>
          </cell>
          <cell r="AB76">
            <v>342946.13056320755</v>
          </cell>
          <cell r="AC76">
            <v>0</v>
          </cell>
          <cell r="AD76" t="str">
            <v>Repex</v>
          </cell>
        </row>
        <row r="77">
          <cell r="A77" t="str">
            <v>ESS_13N_L</v>
          </cell>
          <cell r="B77" t="str">
            <v>HV regulator replacement - allocations portion</v>
          </cell>
          <cell r="C77" t="str">
            <v>Renewal</v>
          </cell>
          <cell r="D77">
            <v>1550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0.96108803344066662</v>
          </cell>
          <cell r="R77" t="str">
            <v>L</v>
          </cell>
          <cell r="S77"/>
          <cell r="T77"/>
          <cell r="U77"/>
          <cell r="V77"/>
          <cell r="W77"/>
          <cell r="X77"/>
          <cell r="Y77"/>
          <cell r="Z77"/>
          <cell r="AA77"/>
          <cell r="AB77"/>
          <cell r="AC77"/>
          <cell r="AD77" t="str">
            <v>Repex</v>
          </cell>
        </row>
        <row r="78">
          <cell r="A78" t="str">
            <v>ESS_13N_M</v>
          </cell>
          <cell r="B78" t="str">
            <v>HV regulator replacement - allocations portion</v>
          </cell>
          <cell r="C78" t="str">
            <v>Renewal</v>
          </cell>
          <cell r="D78">
            <v>3100</v>
          </cell>
          <cell r="E78">
            <v>0</v>
          </cell>
          <cell r="F78">
            <v>37940.163578311549</v>
          </cell>
          <cell r="G78">
            <v>34722.685050038963</v>
          </cell>
          <cell r="H78">
            <v>32395.085083529673</v>
          </cell>
          <cell r="I78">
            <v>32120.518513402851</v>
          </cell>
          <cell r="J78">
            <v>32923.53147623792</v>
          </cell>
          <cell r="K78">
            <v>33746.619763143863</v>
          </cell>
          <cell r="L78">
            <v>34590.285257222458</v>
          </cell>
          <cell r="M78">
            <v>35455.042388653012</v>
          </cell>
          <cell r="N78">
            <v>36341.418448369332</v>
          </cell>
          <cell r="O78">
            <v>37249.953909578566</v>
          </cell>
          <cell r="P78">
            <v>38181.202757318024</v>
          </cell>
          <cell r="Q78">
            <v>0.8151912645273065</v>
          </cell>
          <cell r="R78" t="str">
            <v>M</v>
          </cell>
          <cell r="S78"/>
          <cell r="T78"/>
          <cell r="U78"/>
          <cell r="V78"/>
          <cell r="W78"/>
          <cell r="X78"/>
          <cell r="Y78"/>
          <cell r="Z78"/>
          <cell r="AA78"/>
          <cell r="AB78"/>
          <cell r="AC78"/>
          <cell r="AD78" t="str">
            <v>Repex</v>
          </cell>
        </row>
        <row r="79">
          <cell r="A79" t="str">
            <v>ESS_13N_S</v>
          </cell>
          <cell r="B79" t="str">
            <v>HV regulator replacement - allocations portion</v>
          </cell>
          <cell r="C79" t="str">
            <v>Renewal</v>
          </cell>
          <cell r="D79">
            <v>4650</v>
          </cell>
          <cell r="E79">
            <v>0</v>
          </cell>
          <cell r="F79">
            <v>56910.245367467316</v>
          </cell>
          <cell r="G79">
            <v>52084.027575058433</v>
          </cell>
          <cell r="H79">
            <v>48592.627625294503</v>
          </cell>
          <cell r="I79">
            <v>48180.777770104265</v>
          </cell>
          <cell r="J79">
            <v>49385.29721435687</v>
          </cell>
          <cell r="K79">
            <v>50619.929644715783</v>
          </cell>
          <cell r="L79">
            <v>51885.427885833677</v>
          </cell>
          <cell r="M79">
            <v>53182.563582979514</v>
          </cell>
          <cell r="N79">
            <v>54512.127672553994</v>
          </cell>
          <cell r="O79">
            <v>55874.930864367838</v>
          </cell>
          <cell r="P79">
            <v>57271.804135977021</v>
          </cell>
          <cell r="Q79">
            <v>0.4161884864909467</v>
          </cell>
          <cell r="R79" t="str">
            <v>S</v>
          </cell>
          <cell r="S79"/>
          <cell r="T79"/>
          <cell r="U79"/>
          <cell r="V79"/>
          <cell r="W79"/>
          <cell r="X79"/>
          <cell r="Y79"/>
          <cell r="Z79"/>
          <cell r="AA79"/>
          <cell r="AB79">
            <v>205767.6783379245</v>
          </cell>
          <cell r="AC79"/>
          <cell r="AD79" t="str">
            <v>Repex</v>
          </cell>
        </row>
        <row r="80">
          <cell r="A80" t="str">
            <v>ESS_14D</v>
          </cell>
          <cell r="B80" t="str">
            <v>Poletop Recloser Replacement / Upgrading - defined projects</v>
          </cell>
          <cell r="C80" t="str">
            <v>Renewal</v>
          </cell>
          <cell r="D80">
            <v>4950</v>
          </cell>
          <cell r="E80">
            <v>4138249</v>
          </cell>
          <cell r="F80">
            <v>2558650.5474382406</v>
          </cell>
          <cell r="G80">
            <v>2198782.0170691973</v>
          </cell>
          <cell r="H80">
            <v>2019146.1853604382</v>
          </cell>
          <cell r="I80">
            <v>1988570.6266985238</v>
          </cell>
          <cell r="J80">
            <v>2000557.1957519385</v>
          </cell>
          <cell r="K80">
            <v>2050571.1256457367</v>
          </cell>
          <cell r="L80">
            <v>2101835.4037868795</v>
          </cell>
          <cell r="M80">
            <v>2154381.2888815519</v>
          </cell>
          <cell r="N80">
            <v>2208240.8211035905</v>
          </cell>
          <cell r="O80">
            <v>2263446.8416311792</v>
          </cell>
          <cell r="P80">
            <v>2320033.0126719582</v>
          </cell>
          <cell r="Q80"/>
          <cell r="R80" t="str">
            <v>Program</v>
          </cell>
          <cell r="S80" t="str">
            <v>Mal Chessells</v>
          </cell>
          <cell r="T80" t="str">
            <v>Network Operations</v>
          </cell>
          <cell r="U80" t="str">
            <v>Renewal</v>
          </cell>
          <cell r="V80" t="str">
            <v>Proactive program</v>
          </cell>
          <cell r="W80" t="str">
            <v>Network Operations</v>
          </cell>
          <cell r="X80" t="str">
            <v>Brian Glawson</v>
          </cell>
          <cell r="Y80" t="str">
            <v>Bradley Trethewey</v>
          </cell>
          <cell r="Z80" t="str">
            <v xml:space="preserve">Steve Wilson </v>
          </cell>
          <cell r="AA80" t="str">
            <v>Don Darke</v>
          </cell>
          <cell r="AB80">
            <v>12903398.376566399</v>
          </cell>
          <cell r="AC80" t="str">
            <v>ESS_14_S Pole Top Recloser Refurbishment Replace Controllers and Replace Switchgear</v>
          </cell>
          <cell r="AD80" t="str">
            <v>Repex</v>
          </cell>
        </row>
        <row r="81">
          <cell r="A81" t="str">
            <v>ESS_14D_L</v>
          </cell>
          <cell r="B81" t="str">
            <v>Poletop Recloser Replacement / Upgrading - defined projects</v>
          </cell>
          <cell r="C81" t="str">
            <v>Renewal</v>
          </cell>
          <cell r="D81">
            <v>1650</v>
          </cell>
          <cell r="E81">
            <v>0</v>
          </cell>
          <cell r="F81">
            <v>511730.10948764812</v>
          </cell>
          <cell r="G81">
            <v>439756.40341383952</v>
          </cell>
          <cell r="H81">
            <v>403829.23707208765</v>
          </cell>
          <cell r="I81">
            <v>397714.1253397048</v>
          </cell>
          <cell r="J81">
            <v>400111.43915038771</v>
          </cell>
          <cell r="K81">
            <v>410114.22512914735</v>
          </cell>
          <cell r="L81">
            <v>420367.08075737586</v>
          </cell>
          <cell r="M81">
            <v>430876.25777631038</v>
          </cell>
          <cell r="N81">
            <v>441648.16422071808</v>
          </cell>
          <cell r="O81">
            <v>452689.36832623585</v>
          </cell>
          <cell r="P81">
            <v>464006.60253439163</v>
          </cell>
          <cell r="Q81">
            <v>0.94679361087502178</v>
          </cell>
          <cell r="R81" t="str">
            <v>L</v>
          </cell>
          <cell r="S81"/>
          <cell r="T81"/>
          <cell r="U81"/>
          <cell r="V81"/>
          <cell r="W81"/>
          <cell r="X81"/>
          <cell r="Y81"/>
          <cell r="Z81"/>
          <cell r="AA81"/>
          <cell r="AD81" t="str">
            <v>Repex</v>
          </cell>
        </row>
        <row r="82">
          <cell r="A82" t="str">
            <v>ESS_14D_M</v>
          </cell>
          <cell r="B82" t="str">
            <v>Poletop Recloser Replacement / Upgrading - defined projects</v>
          </cell>
          <cell r="C82" t="str">
            <v>Renewal</v>
          </cell>
          <cell r="D82">
            <v>3300</v>
          </cell>
          <cell r="E82">
            <v>0</v>
          </cell>
          <cell r="F82">
            <v>511730.10948764812</v>
          </cell>
          <cell r="G82">
            <v>439756.40341383952</v>
          </cell>
          <cell r="H82">
            <v>403829.23707208765</v>
          </cell>
          <cell r="I82">
            <v>397714.1253397048</v>
          </cell>
          <cell r="J82">
            <v>400111.43915038771</v>
          </cell>
          <cell r="K82">
            <v>410114.22512914735</v>
          </cell>
          <cell r="L82">
            <v>420367.08075737586</v>
          </cell>
          <cell r="M82">
            <v>430876.25777631038</v>
          </cell>
          <cell r="N82">
            <v>441648.16422071808</v>
          </cell>
          <cell r="O82">
            <v>452689.36832623585</v>
          </cell>
          <cell r="P82">
            <v>464006.60253439163</v>
          </cell>
          <cell r="Q82">
            <v>0.79780828455049635</v>
          </cell>
          <cell r="R82" t="str">
            <v>M</v>
          </cell>
          <cell r="S82"/>
          <cell r="T82"/>
          <cell r="U82"/>
          <cell r="V82"/>
          <cell r="W82"/>
          <cell r="X82"/>
          <cell r="Y82"/>
          <cell r="Z82"/>
          <cell r="AA82"/>
          <cell r="AD82" t="str">
            <v>Repex</v>
          </cell>
        </row>
        <row r="83">
          <cell r="A83" t="str">
            <v>ESS_14D_S</v>
          </cell>
          <cell r="B83" t="str">
            <v>Poletop Recloser Replacement / Upgrading - defined projects</v>
          </cell>
          <cell r="C83" t="str">
            <v>Renewal</v>
          </cell>
          <cell r="D83">
            <v>4950</v>
          </cell>
          <cell r="E83">
            <v>4138249</v>
          </cell>
          <cell r="F83">
            <v>1535190.3284629444</v>
          </cell>
          <cell r="G83">
            <v>1319269.2102415184</v>
          </cell>
          <cell r="H83">
            <v>1211487.7112162628</v>
          </cell>
          <cell r="I83">
            <v>1193142.3760191142</v>
          </cell>
          <cell r="J83">
            <v>1200334.317451163</v>
          </cell>
          <cell r="K83">
            <v>1230342.6753874419</v>
          </cell>
          <cell r="L83">
            <v>1261101.2422721277</v>
          </cell>
          <cell r="M83">
            <v>1292628.7733289311</v>
          </cell>
          <cell r="N83">
            <v>1324944.4926621541</v>
          </cell>
          <cell r="O83">
            <v>1358068.1049787074</v>
          </cell>
          <cell r="P83">
            <v>1392019.8076031751</v>
          </cell>
          <cell r="Q83">
            <v>0.34515574679812627</v>
          </cell>
          <cell r="R83" t="str">
            <v>S</v>
          </cell>
          <cell r="S83"/>
          <cell r="T83"/>
          <cell r="U83"/>
          <cell r="V83"/>
          <cell r="W83"/>
          <cell r="X83"/>
          <cell r="Y83"/>
          <cell r="Z83"/>
          <cell r="AA83"/>
          <cell r="AD83" t="str">
            <v>Repex</v>
          </cell>
        </row>
        <row r="84">
          <cell r="A84" t="str">
            <v>ESS_14N</v>
          </cell>
          <cell r="B84" t="str">
            <v>Poletop Recloser Replacement / Upgrading - allocations portion</v>
          </cell>
          <cell r="C84" t="str">
            <v>Renewal</v>
          </cell>
          <cell r="D84">
            <v>4950</v>
          </cell>
          <cell r="E84">
            <v>0</v>
          </cell>
          <cell r="F84">
            <v>569102.45367467322</v>
          </cell>
          <cell r="G84">
            <v>520840.27575058443</v>
          </cell>
          <cell r="H84">
            <v>485926.27625294507</v>
          </cell>
          <cell r="I84">
            <v>481807.77770104283</v>
          </cell>
          <cell r="J84">
            <v>493852.97214356891</v>
          </cell>
          <cell r="K84">
            <v>506199.29644715809</v>
          </cell>
          <cell r="L84">
            <v>518854.27885833697</v>
          </cell>
          <cell r="M84">
            <v>531825.63582979538</v>
          </cell>
          <cell r="N84">
            <v>545121.27672554017</v>
          </cell>
          <cell r="O84">
            <v>558749.30864367855</v>
          </cell>
          <cell r="P84">
            <v>572718.04135977046</v>
          </cell>
          <cell r="Q84"/>
          <cell r="R84" t="str">
            <v>Program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 t="str">
            <v>Bradley Trethewey</v>
          </cell>
          <cell r="Z84">
            <v>0</v>
          </cell>
          <cell r="AA84">
            <v>0</v>
          </cell>
          <cell r="AB84">
            <v>2057676.7833792453</v>
          </cell>
          <cell r="AC84">
            <v>0</v>
          </cell>
          <cell r="AD84" t="str">
            <v>Repex</v>
          </cell>
        </row>
        <row r="85">
          <cell r="A85" t="str">
            <v>ESS_14N_L</v>
          </cell>
          <cell r="B85" t="str">
            <v>Poletop Recloser Replacement / Upgrading - allocations portion</v>
          </cell>
          <cell r="C85" t="str">
            <v>Renewal</v>
          </cell>
          <cell r="D85">
            <v>1650</v>
          </cell>
          <cell r="E85">
            <v>0</v>
          </cell>
          <cell r="F85">
            <v>113820.49073493465</v>
          </cell>
          <cell r="G85">
            <v>104168.0551501169</v>
          </cell>
          <cell r="H85">
            <v>97185.25525058902</v>
          </cell>
          <cell r="I85">
            <v>96361.555540208574</v>
          </cell>
          <cell r="J85">
            <v>98770.594428713783</v>
          </cell>
          <cell r="K85">
            <v>101239.85928943162</v>
          </cell>
          <cell r="L85">
            <v>103770.8557716674</v>
          </cell>
          <cell r="M85">
            <v>106365.12716595907</v>
          </cell>
          <cell r="N85">
            <v>109024.25534510805</v>
          </cell>
          <cell r="O85">
            <v>111749.86172873572</v>
          </cell>
          <cell r="P85">
            <v>114543.6082719541</v>
          </cell>
          <cell r="Q85">
            <v>0.94708472316255821</v>
          </cell>
          <cell r="R85" t="str">
            <v>L</v>
          </cell>
          <cell r="S85"/>
          <cell r="T85"/>
          <cell r="U85"/>
          <cell r="V85"/>
          <cell r="W85"/>
          <cell r="X85"/>
          <cell r="Y85"/>
          <cell r="Z85"/>
          <cell r="AA85"/>
          <cell r="AB85"/>
          <cell r="AC85"/>
          <cell r="AD85" t="str">
            <v>Repex</v>
          </cell>
        </row>
        <row r="86">
          <cell r="A86" t="str">
            <v>ESS_14N_M</v>
          </cell>
          <cell r="B86" t="str">
            <v>Poletop Recloser Replacement / Upgrading - allocations portion</v>
          </cell>
          <cell r="C86" t="str">
            <v>Renewal</v>
          </cell>
          <cell r="D86">
            <v>3300</v>
          </cell>
          <cell r="E86">
            <v>0</v>
          </cell>
          <cell r="F86">
            <v>113820.49073493465</v>
          </cell>
          <cell r="G86">
            <v>104168.0551501169</v>
          </cell>
          <cell r="H86">
            <v>97185.25525058902</v>
          </cell>
          <cell r="I86">
            <v>96361.555540208574</v>
          </cell>
          <cell r="J86">
            <v>98770.594428713783</v>
          </cell>
          <cell r="K86">
            <v>101239.85928943162</v>
          </cell>
          <cell r="L86">
            <v>103770.8557716674</v>
          </cell>
          <cell r="M86">
            <v>106365.12716595907</v>
          </cell>
          <cell r="N86">
            <v>109024.25534510805</v>
          </cell>
          <cell r="O86">
            <v>111749.86172873572</v>
          </cell>
          <cell r="P86">
            <v>114543.6082719541</v>
          </cell>
          <cell r="Q86">
            <v>0.79809939683803277</v>
          </cell>
          <cell r="R86" t="str">
            <v>M</v>
          </cell>
          <cell r="S86"/>
          <cell r="T86"/>
          <cell r="U86"/>
          <cell r="V86"/>
          <cell r="W86"/>
          <cell r="X86"/>
          <cell r="Y86"/>
          <cell r="Z86"/>
          <cell r="AA86"/>
          <cell r="AB86"/>
          <cell r="AC86"/>
          <cell r="AD86" t="str">
            <v>Repex</v>
          </cell>
        </row>
        <row r="87">
          <cell r="A87" t="str">
            <v>ESS_14N_S</v>
          </cell>
          <cell r="B87" t="str">
            <v>Poletop Recloser Replacement / Upgrading - allocations portion</v>
          </cell>
          <cell r="C87" t="str">
            <v>Renewal</v>
          </cell>
          <cell r="D87">
            <v>4950</v>
          </cell>
          <cell r="E87">
            <v>0</v>
          </cell>
          <cell r="F87">
            <v>341461.4722048039</v>
          </cell>
          <cell r="G87">
            <v>312504.16545035067</v>
          </cell>
          <cell r="H87">
            <v>291555.76575176703</v>
          </cell>
          <cell r="I87">
            <v>289084.66662062571</v>
          </cell>
          <cell r="J87">
            <v>296311.78328614135</v>
          </cell>
          <cell r="K87">
            <v>303719.57786829484</v>
          </cell>
          <cell r="L87">
            <v>311312.5673150022</v>
          </cell>
          <cell r="M87">
            <v>319095.38149787718</v>
          </cell>
          <cell r="N87">
            <v>327072.76603532408</v>
          </cell>
          <cell r="O87">
            <v>335249.58518620714</v>
          </cell>
          <cell r="P87">
            <v>343630.82481586229</v>
          </cell>
          <cell r="Q87">
            <v>0.34602908366073554</v>
          </cell>
          <cell r="R87" t="str">
            <v>S</v>
          </cell>
          <cell r="S87"/>
          <cell r="T87"/>
          <cell r="U87"/>
          <cell r="V87"/>
          <cell r="W87"/>
          <cell r="X87"/>
          <cell r="Y87"/>
          <cell r="Z87"/>
          <cell r="AA87"/>
          <cell r="AB87"/>
          <cell r="AC87"/>
          <cell r="AD87" t="str">
            <v>Repex</v>
          </cell>
        </row>
        <row r="88">
          <cell r="A88" t="str">
            <v>ESS_15N</v>
          </cell>
          <cell r="B88" t="str">
            <v xml:space="preserve">Pole Staking/Reinforcement - all allocations </v>
          </cell>
          <cell r="C88" t="str">
            <v>Renewal</v>
          </cell>
          <cell r="D88">
            <v>5850</v>
          </cell>
          <cell r="E88">
            <v>0</v>
          </cell>
          <cell r="F88">
            <v>2880930.0761709642</v>
          </cell>
          <cell r="G88">
            <v>2638278.5741114989</v>
          </cell>
          <cell r="H88">
            <v>2438881.2751892363</v>
          </cell>
          <cell r="I88">
            <v>2418798.5947916987</v>
          </cell>
          <cell r="J88">
            <v>2507603.3810894131</v>
          </cell>
          <cell r="K88">
            <v>2570293.4656166486</v>
          </cell>
          <cell r="L88">
            <v>2634550.8022570647</v>
          </cell>
          <cell r="M88">
            <v>2700414.5723134908</v>
          </cell>
          <cell r="N88">
            <v>2767924.9366213274</v>
          </cell>
          <cell r="O88">
            <v>2837123.0600368604</v>
          </cell>
          <cell r="P88">
            <v>2908051.1365377824</v>
          </cell>
          <cell r="Q88"/>
          <cell r="R88" t="str">
            <v>Program</v>
          </cell>
          <cell r="S88" t="str">
            <v>Mal Chessells</v>
          </cell>
          <cell r="T88" t="str">
            <v>Network Development</v>
          </cell>
          <cell r="U88" t="str">
            <v>Renewal</v>
          </cell>
          <cell r="V88" t="str">
            <v>Reactive program</v>
          </cell>
          <cell r="W88" t="str">
            <v>Network Operations</v>
          </cell>
          <cell r="X88" t="str">
            <v>Brian Glawson</v>
          </cell>
          <cell r="Y88" t="str">
            <v>Neil Chapman</v>
          </cell>
          <cell r="Z88" t="str">
            <v>Brett Sills</v>
          </cell>
          <cell r="AA88" t="str">
            <v>Richie Richardson</v>
          </cell>
          <cell r="AB88">
            <v>10376888.520263398</v>
          </cell>
          <cell r="AC88" t="str">
            <v>ESS_17 and ESS_46 Pole Replacement and Reinforcement</v>
          </cell>
          <cell r="AD88" t="str">
            <v>Repex</v>
          </cell>
        </row>
        <row r="89">
          <cell r="A89" t="str">
            <v>ESS_15N_L</v>
          </cell>
          <cell r="B89" t="str">
            <v xml:space="preserve">Pole Staking/Reinforcement - all allocations </v>
          </cell>
          <cell r="C89" t="str">
            <v>Renewal</v>
          </cell>
          <cell r="D89">
            <v>1950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0.92159608556068406</v>
          </cell>
          <cell r="R89" t="str">
            <v>L</v>
          </cell>
          <cell r="S89"/>
          <cell r="T89"/>
          <cell r="U89"/>
          <cell r="V89"/>
          <cell r="W89"/>
          <cell r="X89"/>
          <cell r="Y89"/>
          <cell r="Z89"/>
          <cell r="AA89"/>
          <cell r="AB89">
            <v>0</v>
          </cell>
          <cell r="AD89" t="str">
            <v>Repex</v>
          </cell>
        </row>
        <row r="90">
          <cell r="A90" t="str">
            <v>ESS_15N_M</v>
          </cell>
          <cell r="B90" t="str">
            <v xml:space="preserve">Pole Staking/Reinforcement - all allocations </v>
          </cell>
          <cell r="C90" t="str">
            <v>Renewal</v>
          </cell>
          <cell r="D90">
            <v>3900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0.56728072508008287</v>
          </cell>
          <cell r="R90" t="str">
            <v>M</v>
          </cell>
          <cell r="S90"/>
          <cell r="T90"/>
          <cell r="U90"/>
          <cell r="V90"/>
          <cell r="W90"/>
          <cell r="X90"/>
          <cell r="Y90"/>
          <cell r="Z90"/>
          <cell r="AA90"/>
          <cell r="AD90" t="str">
            <v>Repex</v>
          </cell>
        </row>
        <row r="91">
          <cell r="A91" t="str">
            <v>ESS_15N_S</v>
          </cell>
          <cell r="B91" t="str">
            <v xml:space="preserve">Pole Staking/Reinforcement - all allocations </v>
          </cell>
          <cell r="C91" t="str">
            <v>Renewal</v>
          </cell>
          <cell r="D91">
            <v>5850</v>
          </cell>
          <cell r="E91">
            <v>0</v>
          </cell>
          <cell r="F91">
            <v>2880930.0761709642</v>
          </cell>
          <cell r="G91">
            <v>2638278.5741114989</v>
          </cell>
          <cell r="H91">
            <v>2438881.2751892363</v>
          </cell>
          <cell r="I91">
            <v>2418798.5947916987</v>
          </cell>
          <cell r="J91">
            <v>2507603.3810894131</v>
          </cell>
          <cell r="K91">
            <v>2570293.4656166486</v>
          </cell>
          <cell r="L91">
            <v>2634550.8022570647</v>
          </cell>
          <cell r="M91">
            <v>2700414.5723134908</v>
          </cell>
          <cell r="N91">
            <v>2767924.9366213274</v>
          </cell>
          <cell r="O91">
            <v>2837123.0600368604</v>
          </cell>
          <cell r="P91">
            <v>2908051.1365377824</v>
          </cell>
          <cell r="Q91">
            <v>0.26382246742033294</v>
          </cell>
          <cell r="R91" t="str">
            <v>S</v>
          </cell>
          <cell r="S91"/>
          <cell r="T91"/>
          <cell r="U91"/>
          <cell r="V91"/>
          <cell r="W91"/>
          <cell r="X91"/>
          <cell r="Y91"/>
          <cell r="Z91"/>
          <cell r="AA91"/>
          <cell r="AD91" t="str">
            <v>Repex</v>
          </cell>
        </row>
        <row r="92">
          <cell r="A92" t="str">
            <v>ESS_16D</v>
          </cell>
          <cell r="B92" t="str">
            <v>Replacement of Bare OH Conductors - defined projects</v>
          </cell>
          <cell r="C92" t="str">
            <v>Renewal</v>
          </cell>
          <cell r="D92">
            <v>4800</v>
          </cell>
          <cell r="E92">
            <v>15433350</v>
          </cell>
          <cell r="F92">
            <v>11767216.145375</v>
          </cell>
          <cell r="G92">
            <v>16838665.287374903</v>
          </cell>
          <cell r="H92">
            <v>15915014.094447233</v>
          </cell>
          <cell r="I92">
            <v>18452215.190033</v>
          </cell>
          <cell r="J92">
            <v>15757406.151778152</v>
          </cell>
          <cell r="K92">
            <v>16151341.305572607</v>
          </cell>
          <cell r="L92">
            <v>16555124.838211916</v>
          </cell>
          <cell r="M92">
            <v>16969002.959167212</v>
          </cell>
          <cell r="N92">
            <v>17393228.033146389</v>
          </cell>
          <cell r="O92">
            <v>17828058.733975045</v>
          </cell>
          <cell r="P92">
            <v>18273760.20232442</v>
          </cell>
          <cell r="Q92"/>
          <cell r="R92" t="str">
            <v>Program</v>
          </cell>
          <cell r="S92" t="str">
            <v>Mal Chessells</v>
          </cell>
          <cell r="T92" t="str">
            <v>Distribution Planning</v>
          </cell>
          <cell r="U92" t="str">
            <v>Renewal</v>
          </cell>
          <cell r="V92" t="str">
            <v>Proactive program</v>
          </cell>
          <cell r="W92" t="str">
            <v>Distribution Planning</v>
          </cell>
          <cell r="X92" t="str">
            <v>Brian Glawson</v>
          </cell>
          <cell r="Y92" t="str">
            <v>Neil Chapman</v>
          </cell>
          <cell r="Z92" t="str">
            <v xml:space="preserve">Steve Wilson </v>
          </cell>
          <cell r="AA92" t="str">
            <v>Don Darke and Rodney Olsen/Bob Ackerley</v>
          </cell>
          <cell r="AB92">
            <v>78406460.717230126</v>
          </cell>
          <cell r="AC92" t="str">
            <v>ESS_16 Replacement of Bare OH Conductor</v>
          </cell>
          <cell r="AD92" t="str">
            <v>Repex</v>
          </cell>
        </row>
        <row r="93">
          <cell r="A93" t="str">
            <v>ESS_16D_L</v>
          </cell>
          <cell r="B93" t="str">
            <v>Replacement of Bare OH Conductors - defined projects</v>
          </cell>
          <cell r="C93" t="str">
            <v>Renewal</v>
          </cell>
          <cell r="D93">
            <v>1600</v>
          </cell>
          <cell r="E93">
            <v>0</v>
          </cell>
          <cell r="F93">
            <v>2353443.2290750002</v>
          </cell>
          <cell r="G93">
            <v>3367733.0574749806</v>
          </cell>
          <cell r="H93">
            <v>3183002.8188894466</v>
          </cell>
          <cell r="I93">
            <v>3690443.0380066</v>
          </cell>
          <cell r="J93">
            <v>3151481.2303556306</v>
          </cell>
          <cell r="K93">
            <v>3230268.2611145214</v>
          </cell>
          <cell r="L93">
            <v>3311024.9676423836</v>
          </cell>
          <cell r="M93">
            <v>3393800.5918334424</v>
          </cell>
          <cell r="N93">
            <v>3478645.606629278</v>
          </cell>
          <cell r="O93">
            <v>3565611.7467950098</v>
          </cell>
          <cell r="P93">
            <v>3654752.0404648846</v>
          </cell>
          <cell r="Q93">
            <v>0.95599391942810152</v>
          </cell>
          <cell r="R93" t="str">
            <v>L</v>
          </cell>
          <cell r="S93"/>
          <cell r="T93"/>
          <cell r="U93"/>
          <cell r="V93"/>
          <cell r="W93"/>
          <cell r="X93"/>
          <cell r="Y93"/>
          <cell r="Z93"/>
          <cell r="AA93"/>
          <cell r="AD93" t="str">
            <v>Repex</v>
          </cell>
        </row>
        <row r="94">
          <cell r="A94" t="str">
            <v>ESS_16D_M</v>
          </cell>
          <cell r="B94" t="str">
            <v>Replacement of Bare OH Conductors - defined projects</v>
          </cell>
          <cell r="C94" t="str">
            <v>Renewal</v>
          </cell>
          <cell r="D94">
            <v>3200</v>
          </cell>
          <cell r="E94">
            <v>0</v>
          </cell>
          <cell r="F94">
            <v>2353443.2290750002</v>
          </cell>
          <cell r="G94">
            <v>3367733.0574749806</v>
          </cell>
          <cell r="H94">
            <v>3183002.8188894466</v>
          </cell>
          <cell r="I94">
            <v>3690443.0380066</v>
          </cell>
          <cell r="J94">
            <v>3151481.2303556306</v>
          </cell>
          <cell r="K94">
            <v>3230268.2611145214</v>
          </cell>
          <cell r="L94">
            <v>3311024.9676423836</v>
          </cell>
          <cell r="M94">
            <v>3393800.5918334424</v>
          </cell>
          <cell r="N94">
            <v>3478645.606629278</v>
          </cell>
          <cell r="O94">
            <v>3565611.7467950098</v>
          </cell>
          <cell r="P94">
            <v>3654752.0404648846</v>
          </cell>
          <cell r="Q94">
            <v>0.80871795016061376</v>
          </cell>
          <cell r="R94" t="str">
            <v>M</v>
          </cell>
          <cell r="S94"/>
          <cell r="T94"/>
          <cell r="U94"/>
          <cell r="V94"/>
          <cell r="W94"/>
          <cell r="X94"/>
          <cell r="Y94"/>
          <cell r="Z94"/>
          <cell r="AA94"/>
          <cell r="AB94">
            <v>12594622.143446028</v>
          </cell>
          <cell r="AD94" t="str">
            <v>Repex</v>
          </cell>
        </row>
        <row r="95">
          <cell r="A95" t="str">
            <v>ESS_16D_S</v>
          </cell>
          <cell r="B95" t="str">
            <v>Replacement of Bare OH Conductors - defined projects</v>
          </cell>
          <cell r="C95" t="str">
            <v>Renewal</v>
          </cell>
          <cell r="D95">
            <v>4800</v>
          </cell>
          <cell r="E95">
            <v>15433350</v>
          </cell>
          <cell r="F95">
            <v>7060329.687225</v>
          </cell>
          <cell r="G95">
            <v>10103199.172424942</v>
          </cell>
          <cell r="H95">
            <v>9549008.4566683397</v>
          </cell>
          <cell r="I95">
            <v>11071329.1140198</v>
          </cell>
          <cell r="J95">
            <v>9454443.691066891</v>
          </cell>
          <cell r="K95">
            <v>9690804.7833435629</v>
          </cell>
          <cell r="L95">
            <v>9933074.9029271491</v>
          </cell>
          <cell r="M95">
            <v>10181401.775500327</v>
          </cell>
          <cell r="N95">
            <v>10435936.819887832</v>
          </cell>
          <cell r="O95">
            <v>10696835.240385028</v>
          </cell>
          <cell r="P95">
            <v>10964256.121394653</v>
          </cell>
          <cell r="Q95">
            <v>0.38367393084104617</v>
          </cell>
          <cell r="R95" t="str">
            <v>S</v>
          </cell>
          <cell r="S95"/>
          <cell r="T95"/>
          <cell r="U95"/>
          <cell r="V95"/>
          <cell r="W95"/>
          <cell r="X95"/>
          <cell r="Y95"/>
          <cell r="Z95"/>
          <cell r="AA95"/>
          <cell r="AD95" t="str">
            <v>Repex</v>
          </cell>
        </row>
        <row r="96">
          <cell r="A96" t="str">
            <v>ESS_16N</v>
          </cell>
          <cell r="B96" t="str">
            <v>Replacement of Bare OH Conductors - allocations portion</v>
          </cell>
          <cell r="C96" t="str">
            <v>Renewal</v>
          </cell>
          <cell r="D96">
            <v>4800</v>
          </cell>
          <cell r="E96">
            <v>0</v>
          </cell>
          <cell r="F96">
            <v>94850.408945778865</v>
          </cell>
          <cell r="G96">
            <v>86806.712625097396</v>
          </cell>
          <cell r="H96">
            <v>80987.712708824169</v>
          </cell>
          <cell r="I96">
            <v>80301.296283507108</v>
          </cell>
          <cell r="J96">
            <v>82308.82869059479</v>
          </cell>
          <cell r="K96">
            <v>84366.549407859653</v>
          </cell>
          <cell r="L96">
            <v>86475.713143056142</v>
          </cell>
          <cell r="M96">
            <v>88637.605971632525</v>
          </cell>
          <cell r="N96">
            <v>90853.546120923333</v>
          </cell>
          <cell r="O96">
            <v>93124.884773946396</v>
          </cell>
          <cell r="P96">
            <v>95453.006893295038</v>
          </cell>
          <cell r="Q96"/>
          <cell r="R96" t="str">
            <v>Program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 t="str">
            <v>Neil Chapman</v>
          </cell>
          <cell r="Z96">
            <v>0</v>
          </cell>
          <cell r="AA96">
            <v>0</v>
          </cell>
          <cell r="AB96">
            <v>342946.13056320755</v>
          </cell>
          <cell r="AC96">
            <v>0</v>
          </cell>
          <cell r="AD96" t="str">
            <v>Repex</v>
          </cell>
        </row>
        <row r="97">
          <cell r="A97" t="str">
            <v>ESS_16N_L</v>
          </cell>
          <cell r="B97" t="str">
            <v>Replacement of Bare OH Conductors - allocations portion</v>
          </cell>
          <cell r="C97" t="str">
            <v>Renewal</v>
          </cell>
          <cell r="D97">
            <v>1600</v>
          </cell>
          <cell r="E97">
            <v>0</v>
          </cell>
          <cell r="F97">
            <v>18970.081789155774</v>
          </cell>
          <cell r="G97">
            <v>17361.342525019481</v>
          </cell>
          <cell r="H97">
            <v>16197.542541764837</v>
          </cell>
          <cell r="I97">
            <v>16060.259256701425</v>
          </cell>
          <cell r="J97">
            <v>16461.76573811896</v>
          </cell>
          <cell r="K97">
            <v>16873.309881571931</v>
          </cell>
          <cell r="L97">
            <v>17295.142628611229</v>
          </cell>
          <cell r="M97">
            <v>17727.521194326506</v>
          </cell>
          <cell r="N97">
            <v>18170.709224184666</v>
          </cell>
          <cell r="O97">
            <v>18624.976954789283</v>
          </cell>
          <cell r="P97">
            <v>19090.601378659012</v>
          </cell>
          <cell r="Q97">
            <v>0.95604243814269096</v>
          </cell>
          <cell r="R97" t="str">
            <v>L</v>
          </cell>
          <cell r="S97"/>
          <cell r="T97"/>
          <cell r="U97"/>
          <cell r="V97"/>
          <cell r="W97"/>
          <cell r="X97"/>
          <cell r="Y97"/>
          <cell r="Z97"/>
          <cell r="AA97"/>
          <cell r="AB97"/>
          <cell r="AC97"/>
          <cell r="AD97" t="str">
            <v>Repex</v>
          </cell>
        </row>
        <row r="98">
          <cell r="A98" t="str">
            <v>ESS_16N_M</v>
          </cell>
          <cell r="B98" t="str">
            <v>Replacement of Bare OH Conductors - allocations portion</v>
          </cell>
          <cell r="C98" t="str">
            <v>Renewal</v>
          </cell>
          <cell r="D98">
            <v>3200</v>
          </cell>
          <cell r="E98">
            <v>0</v>
          </cell>
          <cell r="F98">
            <v>18970.081789155774</v>
          </cell>
          <cell r="G98">
            <v>17361.342525019481</v>
          </cell>
          <cell r="H98">
            <v>16197.542541764837</v>
          </cell>
          <cell r="I98">
            <v>16060.259256701425</v>
          </cell>
          <cell r="J98">
            <v>16461.76573811896</v>
          </cell>
          <cell r="K98">
            <v>16873.309881571931</v>
          </cell>
          <cell r="L98">
            <v>17295.142628611229</v>
          </cell>
          <cell r="M98">
            <v>17727.521194326506</v>
          </cell>
          <cell r="N98">
            <v>18170.709224184666</v>
          </cell>
          <cell r="O98">
            <v>18624.976954789283</v>
          </cell>
          <cell r="P98">
            <v>19090.601378659012</v>
          </cell>
          <cell r="Q98">
            <v>0.80876646887520309</v>
          </cell>
          <cell r="R98" t="str">
            <v>M</v>
          </cell>
          <cell r="S98"/>
          <cell r="T98"/>
          <cell r="U98"/>
          <cell r="V98"/>
          <cell r="W98"/>
          <cell r="X98"/>
          <cell r="Y98"/>
          <cell r="Z98"/>
          <cell r="AA98"/>
          <cell r="AB98">
            <v>68589.226112641511</v>
          </cell>
          <cell r="AC98"/>
          <cell r="AD98" t="str">
            <v>Repex</v>
          </cell>
        </row>
        <row r="99">
          <cell r="A99" t="str">
            <v>ESS_16N_S</v>
          </cell>
          <cell r="B99" t="str">
            <v>Replacement of Bare OH Conductors - allocations portion</v>
          </cell>
          <cell r="C99" t="str">
            <v>Renewal</v>
          </cell>
          <cell r="D99">
            <v>4800</v>
          </cell>
          <cell r="E99">
            <v>0</v>
          </cell>
          <cell r="F99">
            <v>56910.245367467316</v>
          </cell>
          <cell r="G99">
            <v>52084.027575058433</v>
          </cell>
          <cell r="H99">
            <v>48592.627625294503</v>
          </cell>
          <cell r="I99">
            <v>48180.777770104265</v>
          </cell>
          <cell r="J99">
            <v>49385.29721435687</v>
          </cell>
          <cell r="K99">
            <v>50619.929644715783</v>
          </cell>
          <cell r="L99">
            <v>51885.427885833677</v>
          </cell>
          <cell r="M99">
            <v>53182.563582979514</v>
          </cell>
          <cell r="N99">
            <v>54512.127672553994</v>
          </cell>
          <cell r="O99">
            <v>55874.930864367838</v>
          </cell>
          <cell r="P99">
            <v>57271.804135977021</v>
          </cell>
          <cell r="Q99">
            <v>0.38381948698481444</v>
          </cell>
          <cell r="R99" t="str">
            <v>S</v>
          </cell>
          <cell r="S99"/>
          <cell r="T99"/>
          <cell r="U99"/>
          <cell r="V99"/>
          <cell r="W99"/>
          <cell r="X99"/>
          <cell r="Y99"/>
          <cell r="Z99"/>
          <cell r="AA99"/>
          <cell r="AB99"/>
          <cell r="AC99"/>
          <cell r="AD99" t="str">
            <v>Repex</v>
          </cell>
        </row>
        <row r="100">
          <cell r="A100" t="str">
            <v>ESS_17N</v>
          </cell>
          <cell r="B100" t="str">
            <v>Pole Replacement Distribution - all allocations</v>
          </cell>
          <cell r="C100" t="str">
            <v>Renewal</v>
          </cell>
          <cell r="D100">
            <v>5850</v>
          </cell>
          <cell r="E100">
            <v>51156514</v>
          </cell>
          <cell r="F100">
            <v>36085660.759903789</v>
          </cell>
          <cell r="G100">
            <v>35341195.756247289</v>
          </cell>
          <cell r="H100">
            <v>34871736.889206365</v>
          </cell>
          <cell r="I100">
            <v>36658741.61351385</v>
          </cell>
          <cell r="J100">
            <v>39305514.052893929</v>
          </cell>
          <cell r="K100">
            <v>41279465.652571827</v>
          </cell>
          <cell r="L100">
            <v>43347870.991048209</v>
          </cell>
          <cell r="M100">
            <v>45515143.531466164</v>
          </cell>
          <cell r="N100">
            <v>47785901.001394428</v>
          </cell>
          <cell r="O100">
            <v>49069380.363749258</v>
          </cell>
          <cell r="P100">
            <v>50296114.87284299</v>
          </cell>
          <cell r="Q100"/>
          <cell r="R100" t="str">
            <v>Program</v>
          </cell>
          <cell r="S100" t="str">
            <v>Mal Chessells</v>
          </cell>
          <cell r="T100" t="str">
            <v>Network Development</v>
          </cell>
          <cell r="U100" t="str">
            <v>Renewal</v>
          </cell>
          <cell r="V100" t="str">
            <v>Allocations</v>
          </cell>
          <cell r="W100" t="str">
            <v>Network Operations</v>
          </cell>
          <cell r="X100" t="str">
            <v>Brian Glawson</v>
          </cell>
          <cell r="Y100" t="str">
            <v>Neil Chapman</v>
          </cell>
          <cell r="Z100" t="str">
            <v>Brett Sills</v>
          </cell>
          <cell r="AA100" t="str">
            <v>Richie Richardson</v>
          </cell>
          <cell r="AB100">
            <v>194113849.01887128</v>
          </cell>
          <cell r="AC100" t="str">
            <v>ESS_17 and ESS_46 Pole Replacement and Reinforcement</v>
          </cell>
          <cell r="AD100" t="str">
            <v>Repex</v>
          </cell>
        </row>
        <row r="101">
          <cell r="A101" t="str">
            <v>ESS_17N_L</v>
          </cell>
          <cell r="B101" t="str">
            <v>Pole Replacement Distribution - all allocations</v>
          </cell>
          <cell r="C101" t="str">
            <v>Renewal</v>
          </cell>
          <cell r="D101">
            <v>1950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0.92159608556068406</v>
          </cell>
          <cell r="R101" t="str">
            <v>L</v>
          </cell>
          <cell r="S101"/>
          <cell r="T101"/>
          <cell r="U101"/>
          <cell r="V101"/>
          <cell r="W101"/>
          <cell r="X101"/>
          <cell r="Y101"/>
          <cell r="Z101"/>
          <cell r="AA101"/>
          <cell r="AD101" t="str">
            <v>Repex</v>
          </cell>
        </row>
        <row r="102">
          <cell r="A102" t="str">
            <v>ESS_17N_M</v>
          </cell>
          <cell r="B102" t="str">
            <v>Pole Replacement Distribution - all allocations</v>
          </cell>
          <cell r="C102" t="str">
            <v>Renewal</v>
          </cell>
          <cell r="D102">
            <v>3900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0.56728072508008287</v>
          </cell>
          <cell r="R102" t="str">
            <v>M</v>
          </cell>
          <cell r="S102"/>
          <cell r="T102"/>
          <cell r="U102"/>
          <cell r="V102"/>
          <cell r="W102"/>
          <cell r="X102"/>
          <cell r="Y102"/>
          <cell r="Z102"/>
          <cell r="AA102"/>
          <cell r="AD102" t="str">
            <v>Repex</v>
          </cell>
        </row>
        <row r="103">
          <cell r="A103" t="str">
            <v>ESS_17N_S</v>
          </cell>
          <cell r="B103" t="str">
            <v>Pole Replacement Distribution - all allocations</v>
          </cell>
          <cell r="C103" t="str">
            <v>Renewal</v>
          </cell>
          <cell r="D103">
            <v>5850</v>
          </cell>
          <cell r="E103">
            <v>51156514</v>
          </cell>
          <cell r="F103">
            <v>36085660.759903789</v>
          </cell>
          <cell r="G103">
            <v>35341195.756247289</v>
          </cell>
          <cell r="H103">
            <v>34871736.889206365</v>
          </cell>
          <cell r="I103">
            <v>36658741.61351385</v>
          </cell>
          <cell r="J103">
            <v>39305514.052893929</v>
          </cell>
          <cell r="K103">
            <v>41279465.652571827</v>
          </cell>
          <cell r="L103">
            <v>43347870.991048209</v>
          </cell>
          <cell r="M103">
            <v>45515143.531466164</v>
          </cell>
          <cell r="N103">
            <v>47785901.001394428</v>
          </cell>
          <cell r="O103">
            <v>49069380.363749258</v>
          </cell>
          <cell r="P103">
            <v>50296114.87284299</v>
          </cell>
          <cell r="Q103">
            <v>0.24283397022290548</v>
          </cell>
          <cell r="R103" t="str">
            <v>S</v>
          </cell>
          <cell r="S103"/>
          <cell r="T103"/>
          <cell r="U103"/>
          <cell r="V103"/>
          <cell r="W103"/>
          <cell r="X103"/>
          <cell r="Y103"/>
          <cell r="Z103"/>
          <cell r="AA103"/>
          <cell r="AB103">
            <v>194113849.01887128</v>
          </cell>
          <cell r="AD103" t="str">
            <v>Repex</v>
          </cell>
        </row>
        <row r="104">
          <cell r="A104" t="str">
            <v>ESS_18</v>
          </cell>
          <cell r="B104" t="str">
            <v>Poor Performing Feeders</v>
          </cell>
          <cell r="C104" t="str">
            <v>Reliability</v>
          </cell>
          <cell r="D104">
            <v>6300</v>
          </cell>
          <cell r="E104">
            <v>10098371</v>
          </cell>
          <cell r="F104">
            <v>10797869.871608306</v>
          </cell>
          <cell r="G104">
            <v>8090054</v>
          </cell>
          <cell r="H104">
            <v>14440335.000758283</v>
          </cell>
          <cell r="I104">
            <v>14481819.28178335</v>
          </cell>
          <cell r="J104">
            <v>14901474.023437496</v>
          </cell>
          <cell r="K104">
            <v>15274010.874023432</v>
          </cell>
          <cell r="L104">
            <v>15655861.145874016</v>
          </cell>
          <cell r="M104">
            <v>16047257.674520865</v>
          </cell>
          <cell r="N104">
            <v>16448439.116383888</v>
          </cell>
          <cell r="O104">
            <v>16859650.094293479</v>
          </cell>
          <cell r="P104">
            <v>17281141.346650817</v>
          </cell>
          <cell r="Q104"/>
          <cell r="R104" t="str">
            <v>Program</v>
          </cell>
          <cell r="S104" t="str">
            <v>Adam Causley</v>
          </cell>
          <cell r="T104" t="str">
            <v>Power Quality &amp; Reliability</v>
          </cell>
          <cell r="U104" t="str">
            <v>Reliability</v>
          </cell>
          <cell r="V104" t="str">
            <v>Reactive program</v>
          </cell>
          <cell r="W104" t="str">
            <v>Distribution Planning</v>
          </cell>
          <cell r="X104" t="str">
            <v>Paul Brazier</v>
          </cell>
          <cell r="Y104" t="str">
            <v>Adam Causley</v>
          </cell>
          <cell r="Z104" t="str">
            <v>Steve Wilson</v>
          </cell>
          <cell r="AA104" t="str">
            <v>Don Darke</v>
          </cell>
          <cell r="AB104">
            <v>57908449.154149942</v>
          </cell>
          <cell r="AC104" t="str">
            <v>Reliability Strategy</v>
          </cell>
          <cell r="AD104" t="str">
            <v>Augex</v>
          </cell>
        </row>
        <row r="105">
          <cell r="A105" t="str">
            <v>ESS_18_L</v>
          </cell>
          <cell r="B105" t="str">
            <v>Poor Performing Feeders</v>
          </cell>
          <cell r="C105" t="str">
            <v>Reliability</v>
          </cell>
          <cell r="D105">
            <v>2100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0.90317134850920799</v>
          </cell>
          <cell r="R105" t="str">
            <v>L</v>
          </cell>
          <cell r="S105"/>
          <cell r="T105"/>
          <cell r="U105"/>
          <cell r="V105"/>
          <cell r="W105"/>
          <cell r="X105"/>
          <cell r="Y105"/>
          <cell r="Z105"/>
          <cell r="AA105"/>
          <cell r="AD105" t="str">
            <v>Augex</v>
          </cell>
        </row>
        <row r="106">
          <cell r="A106" t="str">
            <v>ESS_18_M</v>
          </cell>
          <cell r="B106" t="str">
            <v>Poor Performing Feeders</v>
          </cell>
          <cell r="C106" t="str">
            <v>Reliability</v>
          </cell>
          <cell r="D106">
            <v>4200</v>
          </cell>
          <cell r="E106">
            <v>0</v>
          </cell>
          <cell r="F106">
            <v>4319147.9486433221</v>
          </cell>
          <cell r="G106">
            <v>3236021.6</v>
          </cell>
          <cell r="H106">
            <v>5776134.0003033131</v>
          </cell>
          <cell r="I106">
            <v>5792727.7127133403</v>
          </cell>
          <cell r="J106">
            <v>5960589.6093749991</v>
          </cell>
          <cell r="K106">
            <v>6109604.3496093731</v>
          </cell>
          <cell r="L106">
            <v>6262344.458349607</v>
          </cell>
          <cell r="M106">
            <v>6418903.0698083462</v>
          </cell>
          <cell r="N106">
            <v>6579375.6465535546</v>
          </cell>
          <cell r="O106">
            <v>6743860.0377173917</v>
          </cell>
          <cell r="P106">
            <v>6912456.538660326</v>
          </cell>
          <cell r="Q106">
            <v>0.47819101010473475</v>
          </cell>
          <cell r="R106" t="str">
            <v>M</v>
          </cell>
          <cell r="S106"/>
          <cell r="T106"/>
          <cell r="U106"/>
          <cell r="V106"/>
          <cell r="W106"/>
          <cell r="X106"/>
          <cell r="Y106"/>
          <cell r="Z106"/>
          <cell r="AA106"/>
          <cell r="AD106" t="str">
            <v>Augex</v>
          </cell>
        </row>
        <row r="107">
          <cell r="A107" t="str">
            <v>ESS_18_S</v>
          </cell>
          <cell r="B107" t="str">
            <v>Poor Performing Feeders</v>
          </cell>
          <cell r="C107" t="str">
            <v>Reliability</v>
          </cell>
          <cell r="D107">
            <v>6300</v>
          </cell>
          <cell r="E107">
            <v>10098371</v>
          </cell>
          <cell r="F107">
            <v>6478721.9229649836</v>
          </cell>
          <cell r="G107">
            <v>4854032.4000000004</v>
          </cell>
          <cell r="H107">
            <v>8664201.0004549697</v>
          </cell>
          <cell r="I107">
            <v>8689091.5690700095</v>
          </cell>
          <cell r="J107">
            <v>8940884.4140624981</v>
          </cell>
          <cell r="K107">
            <v>9164406.5244140588</v>
          </cell>
          <cell r="L107">
            <v>9393516.68752441</v>
          </cell>
          <cell r="M107">
            <v>9628354.6047125198</v>
          </cell>
          <cell r="N107">
            <v>9869063.4698303323</v>
          </cell>
          <cell r="O107">
            <v>10115790.056576088</v>
          </cell>
          <cell r="P107">
            <v>10368684.80799049</v>
          </cell>
          <cell r="Q107">
            <v>2.7435359879284419E-2</v>
          </cell>
          <cell r="R107" t="str">
            <v>S</v>
          </cell>
          <cell r="S107"/>
          <cell r="T107"/>
          <cell r="U107"/>
          <cell r="V107"/>
          <cell r="W107"/>
          <cell r="X107"/>
          <cell r="Y107"/>
          <cell r="Z107"/>
          <cell r="AA107"/>
          <cell r="AD107" t="str">
            <v>Augex</v>
          </cell>
        </row>
        <row r="108">
          <cell r="A108" t="str">
            <v>ESS_19</v>
          </cell>
          <cell r="B108" t="str">
            <v>Worst performing feeder segments</v>
          </cell>
          <cell r="C108" t="str">
            <v>Reliability</v>
          </cell>
          <cell r="D108">
            <v>6300</v>
          </cell>
          <cell r="E108">
            <v>1377101</v>
          </cell>
          <cell r="F108">
            <v>1008898.0396352466</v>
          </cell>
          <cell r="G108">
            <v>1167377</v>
          </cell>
          <cell r="H108">
            <v>2562802.641358274</v>
          </cell>
          <cell r="I108">
            <v>2541699.5450772271</v>
          </cell>
          <cell r="J108">
            <v>2610517.4863281245</v>
          </cell>
          <cell r="K108">
            <v>2675780.4234863273</v>
          </cell>
          <cell r="L108">
            <v>2742674.9340734854</v>
          </cell>
          <cell r="M108">
            <v>2811241.807425322</v>
          </cell>
          <cell r="N108">
            <v>2881522.852610955</v>
          </cell>
          <cell r="O108">
            <v>2953560.9239262282</v>
          </cell>
          <cell r="P108">
            <v>3027399.9470243836</v>
          </cell>
          <cell r="Q108"/>
          <cell r="R108" t="str">
            <v>Program</v>
          </cell>
          <cell r="S108" t="str">
            <v>Adam Causley</v>
          </cell>
          <cell r="T108" t="str">
            <v>Power Quality &amp; Reliability</v>
          </cell>
          <cell r="U108" t="str">
            <v>Reliability</v>
          </cell>
          <cell r="V108" t="str">
            <v>Reactive program</v>
          </cell>
          <cell r="W108" t="str">
            <v>Distribution Planning</v>
          </cell>
          <cell r="X108" t="str">
            <v>Paul Brazier</v>
          </cell>
          <cell r="Y108" t="str">
            <v>Adam Causley</v>
          </cell>
          <cell r="Z108" t="str">
            <v>Steve Wilson</v>
          </cell>
          <cell r="AA108" t="str">
            <v>Don Darke</v>
          </cell>
          <cell r="AB108">
            <v>8657878.2260707468</v>
          </cell>
          <cell r="AC108" t="str">
            <v>Reliability Strategy</v>
          </cell>
          <cell r="AD108" t="str">
            <v>Augex</v>
          </cell>
        </row>
        <row r="109">
          <cell r="A109" t="str">
            <v>ESS_19_L</v>
          </cell>
          <cell r="B109" t="str">
            <v>Worst performing feeder segments</v>
          </cell>
          <cell r="C109" t="str">
            <v>Reliability</v>
          </cell>
          <cell r="D109">
            <v>2100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0.90317134850920799</v>
          </cell>
          <cell r="R109" t="str">
            <v>L</v>
          </cell>
          <cell r="S109"/>
          <cell r="T109"/>
          <cell r="U109"/>
          <cell r="V109"/>
          <cell r="W109"/>
          <cell r="X109"/>
          <cell r="Y109"/>
          <cell r="Z109"/>
          <cell r="AA109"/>
          <cell r="AB109">
            <v>0</v>
          </cell>
          <cell r="AD109" t="str">
            <v>Augex</v>
          </cell>
        </row>
        <row r="110">
          <cell r="A110" t="str">
            <v>ESS_19_M</v>
          </cell>
          <cell r="B110" t="str">
            <v>Worst performing feeder segments</v>
          </cell>
          <cell r="C110" t="str">
            <v>Reliability</v>
          </cell>
          <cell r="D110">
            <v>4200</v>
          </cell>
          <cell r="E110">
            <v>0</v>
          </cell>
          <cell r="F110">
            <v>403559.21585409867</v>
          </cell>
          <cell r="G110">
            <v>466950.80000000005</v>
          </cell>
          <cell r="H110">
            <v>1025121.0565433097</v>
          </cell>
          <cell r="I110">
            <v>1016679.818030891</v>
          </cell>
          <cell r="J110">
            <v>1044206.9945312497</v>
          </cell>
          <cell r="K110">
            <v>1070312.1693945308</v>
          </cell>
          <cell r="L110">
            <v>1097069.9736293941</v>
          </cell>
          <cell r="M110">
            <v>1124496.7229701288</v>
          </cell>
          <cell r="N110">
            <v>1152609.141044382</v>
          </cell>
          <cell r="O110">
            <v>1181424.3695704914</v>
          </cell>
          <cell r="P110">
            <v>1210959.9788097534</v>
          </cell>
          <cell r="Q110">
            <v>0.48025112346213367</v>
          </cell>
          <cell r="R110" t="str">
            <v>M</v>
          </cell>
          <cell r="S110"/>
          <cell r="T110"/>
          <cell r="U110"/>
          <cell r="V110"/>
          <cell r="W110"/>
          <cell r="X110"/>
          <cell r="Y110"/>
          <cell r="Z110"/>
          <cell r="AA110"/>
          <cell r="AD110" t="str">
            <v>Augex</v>
          </cell>
        </row>
        <row r="111">
          <cell r="A111" t="str">
            <v>ESS_19_S</v>
          </cell>
          <cell r="B111" t="str">
            <v>Worst performing feeder segments</v>
          </cell>
          <cell r="C111" t="str">
            <v>Reliability</v>
          </cell>
          <cell r="D111">
            <v>6300</v>
          </cell>
          <cell r="E111">
            <v>1377101</v>
          </cell>
          <cell r="F111">
            <v>605338.82378114795</v>
          </cell>
          <cell r="G111">
            <v>700426.2</v>
          </cell>
          <cell r="H111">
            <v>1537681.5848149643</v>
          </cell>
          <cell r="I111">
            <v>1525019.7270463363</v>
          </cell>
          <cell r="J111">
            <v>1566310.4917968747</v>
          </cell>
          <cell r="K111">
            <v>1605468.2540917965</v>
          </cell>
          <cell r="L111">
            <v>1645604.9604440911</v>
          </cell>
          <cell r="M111">
            <v>1686745.0844551933</v>
          </cell>
          <cell r="N111">
            <v>1728913.711566573</v>
          </cell>
          <cell r="O111">
            <v>1772136.5543557368</v>
          </cell>
          <cell r="P111">
            <v>1816439.9682146301</v>
          </cell>
          <cell r="Q111">
            <v>3.1499664982456661E-2</v>
          </cell>
          <cell r="R111" t="str">
            <v>S</v>
          </cell>
          <cell r="S111"/>
          <cell r="T111"/>
          <cell r="U111"/>
          <cell r="V111"/>
          <cell r="W111"/>
          <cell r="X111"/>
          <cell r="Y111"/>
          <cell r="Z111"/>
          <cell r="AA111"/>
          <cell r="AD111" t="str">
            <v>Augex</v>
          </cell>
        </row>
        <row r="112">
          <cell r="A112" t="str">
            <v>ESS_2</v>
          </cell>
          <cell r="B112" t="str">
            <v>Distribution Growth - Thermal Constraints</v>
          </cell>
          <cell r="C112" t="str">
            <v>Network Connection</v>
          </cell>
          <cell r="D112">
            <v>3750</v>
          </cell>
          <cell r="E112">
            <v>15395126</v>
          </cell>
          <cell r="F112">
            <v>9839811.0600943305</v>
          </cell>
          <cell r="G112">
            <v>10135831</v>
          </cell>
          <cell r="H112">
            <v>9916065.670042865</v>
          </cell>
          <cell r="I112">
            <v>12283084.466640623</v>
          </cell>
          <cell r="J112">
            <v>10945481.47508828</v>
          </cell>
          <cell r="K112">
            <v>11104358.645523775</v>
          </cell>
          <cell r="L112">
            <v>11381967.61166187</v>
          </cell>
          <cell r="M112">
            <v>11666516.801953414</v>
          </cell>
          <cell r="N112">
            <v>11958179.722002249</v>
          </cell>
          <cell r="O112">
            <v>12257134.215052303</v>
          </cell>
          <cell r="P112">
            <v>12563562.57042861</v>
          </cell>
          <cell r="Q112"/>
          <cell r="R112" t="str">
            <v>Program</v>
          </cell>
          <cell r="S112" t="str">
            <v xml:space="preserve">Vince Kelly </v>
          </cell>
          <cell r="T112" t="str">
            <v>Distribution Planning</v>
          </cell>
          <cell r="U112" t="str">
            <v>Network Connections</v>
          </cell>
          <cell r="V112" t="str">
            <v>Reactive program</v>
          </cell>
          <cell r="W112" t="str">
            <v>Distribution Planning</v>
          </cell>
          <cell r="X112" t="str">
            <v xml:space="preserve">Paul Brazier </v>
          </cell>
          <cell r="Y112" t="str">
            <v xml:space="preserve">Vince Kelly </v>
          </cell>
          <cell r="Z112" t="str">
            <v xml:space="preserve">Steve Wilson </v>
          </cell>
          <cell r="AA112" t="str">
            <v xml:space="preserve">Don Darke </v>
          </cell>
          <cell r="AB112">
            <v>57569918.196777813</v>
          </cell>
          <cell r="AC112" t="str">
            <v>CEOP 2091 Distribution Growth Strategy</v>
          </cell>
          <cell r="AD112" t="str">
            <v>Augex</v>
          </cell>
        </row>
        <row r="113">
          <cell r="A113" t="str">
            <v>ESS_2_L</v>
          </cell>
          <cell r="B113" t="str">
            <v>Distribution Growth - Thermal Constraints</v>
          </cell>
          <cell r="C113" t="str">
            <v>Network Connection</v>
          </cell>
          <cell r="D113">
            <v>1250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0.97499492745061567</v>
          </cell>
          <cell r="R113" t="str">
            <v>L</v>
          </cell>
          <cell r="S113"/>
          <cell r="T113"/>
          <cell r="U113"/>
          <cell r="V113"/>
          <cell r="W113"/>
          <cell r="X113"/>
          <cell r="Y113"/>
          <cell r="Z113"/>
          <cell r="AA113"/>
          <cell r="AD113" t="str">
            <v>Augex</v>
          </cell>
        </row>
        <row r="114">
          <cell r="A114" t="str">
            <v>ESS_2_M</v>
          </cell>
          <cell r="B114" t="str">
            <v>Distribution Growth - Thermal Constraints</v>
          </cell>
          <cell r="C114" t="str">
            <v>Network Connection</v>
          </cell>
          <cell r="D114">
            <v>2500</v>
          </cell>
          <cell r="E114">
            <v>0</v>
          </cell>
          <cell r="F114">
            <v>3935924.4240377322</v>
          </cell>
          <cell r="G114">
            <v>4054332.4000000004</v>
          </cell>
          <cell r="H114">
            <v>3966426.2680171463</v>
          </cell>
          <cell r="I114">
            <v>4913233.7866562493</v>
          </cell>
          <cell r="J114">
            <v>4378192.5900353119</v>
          </cell>
          <cell r="K114">
            <v>4441743.45820951</v>
          </cell>
          <cell r="L114">
            <v>4552787.044664748</v>
          </cell>
          <cell r="M114">
            <v>4666606.7207813654</v>
          </cell>
          <cell r="N114">
            <v>4783271.8888008995</v>
          </cell>
          <cell r="O114">
            <v>4902853.686020921</v>
          </cell>
          <cell r="P114">
            <v>5025425.0281714434</v>
          </cell>
          <cell r="Q114">
            <v>0.88751904646961177</v>
          </cell>
          <cell r="R114" t="str">
            <v>M</v>
          </cell>
          <cell r="S114"/>
          <cell r="T114"/>
          <cell r="U114"/>
          <cell r="V114"/>
          <cell r="W114"/>
          <cell r="X114"/>
          <cell r="Y114"/>
          <cell r="Z114"/>
          <cell r="AA114"/>
          <cell r="AB114">
            <v>16869916.878711127</v>
          </cell>
          <cell r="AD114" t="str">
            <v>Augex</v>
          </cell>
        </row>
        <row r="115">
          <cell r="A115" t="str">
            <v>ESS_2_S</v>
          </cell>
          <cell r="B115" t="str">
            <v>Distribution Growth - Thermal Constraints</v>
          </cell>
          <cell r="C115" t="str">
            <v>Network Connection</v>
          </cell>
          <cell r="D115">
            <v>3750</v>
          </cell>
          <cell r="E115">
            <v>15395126</v>
          </cell>
          <cell r="F115">
            <v>5903886.6360565983</v>
          </cell>
          <cell r="G115">
            <v>6081498.5999999996</v>
          </cell>
          <cell r="H115">
            <v>5949639.4020257182</v>
          </cell>
          <cell r="I115">
            <v>7369850.679984374</v>
          </cell>
          <cell r="J115">
            <v>6567288.8850529669</v>
          </cell>
          <cell r="K115">
            <v>6662615.1873142654</v>
          </cell>
          <cell r="L115">
            <v>6829180.566997122</v>
          </cell>
          <cell r="M115">
            <v>6999910.081172049</v>
          </cell>
          <cell r="N115">
            <v>7174907.8332013497</v>
          </cell>
          <cell r="O115">
            <v>7354280.5290313819</v>
          </cell>
          <cell r="P115">
            <v>7538137.5422571655</v>
          </cell>
          <cell r="Q115">
            <v>0.67806174772084404</v>
          </cell>
          <cell r="R115" t="str">
            <v>S</v>
          </cell>
          <cell r="S115"/>
          <cell r="T115"/>
          <cell r="U115"/>
          <cell r="V115"/>
          <cell r="W115"/>
          <cell r="X115"/>
          <cell r="Y115"/>
          <cell r="Z115"/>
          <cell r="AA115"/>
          <cell r="AD115" t="str">
            <v>Augex</v>
          </cell>
        </row>
        <row r="116">
          <cell r="A116" t="str">
            <v>ESS_20</v>
          </cell>
          <cell r="B116" t="str">
            <v>HV network augmentation  - PQ</v>
          </cell>
          <cell r="C116" t="str">
            <v>Capacity</v>
          </cell>
          <cell r="D116">
            <v>4350</v>
          </cell>
          <cell r="E116">
            <v>317629</v>
          </cell>
          <cell r="F116">
            <v>334689.52937303891</v>
          </cell>
          <cell r="G116">
            <v>304113.71424794215</v>
          </cell>
          <cell r="H116">
            <v>281129.23725552351</v>
          </cell>
          <cell r="I116">
            <v>278814.31168713234</v>
          </cell>
          <cell r="J116">
            <v>286991.35156249994</v>
          </cell>
          <cell r="K116">
            <v>294166.13535156241</v>
          </cell>
          <cell r="L116">
            <v>301520.28873535147</v>
          </cell>
          <cell r="M116">
            <v>309058.29595373519</v>
          </cell>
          <cell r="N116">
            <v>316784.75335257855</v>
          </cell>
          <cell r="O116">
            <v>324704.37218639295</v>
          </cell>
          <cell r="P116">
            <v>332821.98149105272</v>
          </cell>
          <cell r="Q116"/>
          <cell r="R116" t="str">
            <v>Program</v>
          </cell>
          <cell r="S116" t="str">
            <v>Adam Causley</v>
          </cell>
          <cell r="T116" t="str">
            <v>Power Quality &amp; Reliability</v>
          </cell>
          <cell r="U116" t="str">
            <v>Capacity</v>
          </cell>
          <cell r="V116" t="str">
            <v>Reactive program</v>
          </cell>
          <cell r="W116" t="str">
            <v>Distribution Planning</v>
          </cell>
          <cell r="X116" t="str">
            <v>Paul Brazier</v>
          </cell>
          <cell r="Y116" t="str">
            <v>Adam Causley</v>
          </cell>
          <cell r="Z116" t="str">
            <v>Steve Wilson</v>
          </cell>
          <cell r="AA116" t="str">
            <v>Don Darke</v>
          </cell>
          <cell r="AB116">
            <v>1516375.7925636368</v>
          </cell>
          <cell r="AC116" t="str">
            <v>Power Quality Strategy</v>
          </cell>
          <cell r="AD116" t="str">
            <v>Augex</v>
          </cell>
        </row>
        <row r="117">
          <cell r="A117" t="str">
            <v>ESS_20_L</v>
          </cell>
          <cell r="B117" t="str">
            <v>HV network augmentation  - PQ</v>
          </cell>
          <cell r="C117" t="str">
            <v>Capacity</v>
          </cell>
          <cell r="D117">
            <v>1450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0.96465977448529205</v>
          </cell>
          <cell r="R117" t="str">
            <v>L</v>
          </cell>
          <cell r="S117"/>
          <cell r="T117"/>
          <cell r="U117"/>
          <cell r="V117"/>
          <cell r="W117"/>
          <cell r="X117"/>
          <cell r="Y117"/>
          <cell r="Z117"/>
          <cell r="AA117"/>
          <cell r="AD117" t="str">
            <v>Augex</v>
          </cell>
        </row>
        <row r="118">
          <cell r="A118" t="str">
            <v>ESS_20_M</v>
          </cell>
          <cell r="B118" t="str">
            <v>HV network augmentation  - PQ</v>
          </cell>
          <cell r="C118" t="str">
            <v>Capacity</v>
          </cell>
          <cell r="D118">
            <v>2900</v>
          </cell>
          <cell r="E118">
            <v>0</v>
          </cell>
          <cell r="F118">
            <v>133875.81174921556</v>
          </cell>
          <cell r="G118">
            <v>121645.48569917686</v>
          </cell>
          <cell r="H118">
            <v>112451.6949022094</v>
          </cell>
          <cell r="I118">
            <v>111525.72467485293</v>
          </cell>
          <cell r="J118">
            <v>114796.54062499998</v>
          </cell>
          <cell r="K118">
            <v>117666.45414062496</v>
          </cell>
          <cell r="L118">
            <v>120608.11549414058</v>
          </cell>
          <cell r="M118">
            <v>123623.31838149407</v>
          </cell>
          <cell r="N118">
            <v>126713.90134103142</v>
          </cell>
          <cell r="O118">
            <v>129881.74887455718</v>
          </cell>
          <cell r="P118">
            <v>133128.79259642109</v>
          </cell>
          <cell r="Q118">
            <v>0.83650152418029167</v>
          </cell>
          <cell r="R118" t="str">
            <v>M</v>
          </cell>
          <cell r="S118"/>
          <cell r="T118"/>
          <cell r="U118"/>
          <cell r="V118"/>
          <cell r="W118"/>
          <cell r="X118"/>
          <cell r="Y118"/>
          <cell r="Z118"/>
          <cell r="AA118"/>
          <cell r="AD118" t="str">
            <v>Augex</v>
          </cell>
        </row>
        <row r="119">
          <cell r="A119" t="str">
            <v>ESS_20_S</v>
          </cell>
          <cell r="B119" t="str">
            <v>HV network augmentation  - PQ</v>
          </cell>
          <cell r="C119" t="str">
            <v>Capacity</v>
          </cell>
          <cell r="D119">
            <v>4350</v>
          </cell>
          <cell r="E119">
            <v>317629</v>
          </cell>
          <cell r="F119">
            <v>200813.71762382335</v>
          </cell>
          <cell r="G119">
            <v>182468.22854876527</v>
          </cell>
          <cell r="H119">
            <v>168677.54235331409</v>
          </cell>
          <cell r="I119">
            <v>167288.5870122794</v>
          </cell>
          <cell r="J119">
            <v>172194.81093749998</v>
          </cell>
          <cell r="K119">
            <v>176499.68121093744</v>
          </cell>
          <cell r="L119">
            <v>180912.17324121087</v>
          </cell>
          <cell r="M119">
            <v>185434.97757224113</v>
          </cell>
          <cell r="N119">
            <v>190070.85201154713</v>
          </cell>
          <cell r="O119">
            <v>194822.62331183578</v>
          </cell>
          <cell r="P119">
            <v>199693.18889463163</v>
          </cell>
          <cell r="Q119">
            <v>0.46306944915075809</v>
          </cell>
          <cell r="R119" t="str">
            <v>S</v>
          </cell>
          <cell r="S119"/>
          <cell r="T119"/>
          <cell r="U119"/>
          <cell r="V119"/>
          <cell r="W119"/>
          <cell r="X119"/>
          <cell r="Y119"/>
          <cell r="Z119"/>
          <cell r="AA119"/>
          <cell r="AB119">
            <v>1036877.0755381822</v>
          </cell>
          <cell r="AD119" t="str">
            <v>Augex</v>
          </cell>
        </row>
        <row r="120">
          <cell r="A120" t="str">
            <v>ESS_2001</v>
          </cell>
          <cell r="B120" t="str">
            <v>Wagga Copeland St - TransGrid 132/66kV substation relocate 66kV feeders</v>
          </cell>
          <cell r="C120" t="str">
            <v>Renewal</v>
          </cell>
          <cell r="D120">
            <v>4200</v>
          </cell>
          <cell r="E120">
            <v>0</v>
          </cell>
          <cell r="F120">
            <v>0</v>
          </cell>
          <cell r="G120">
            <v>0</v>
          </cell>
          <cell r="H120">
            <v>204949.62125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0.52517645251347111</v>
          </cell>
          <cell r="R120" t="str">
            <v>Project</v>
          </cell>
          <cell r="S120" t="str">
            <v>Ben Bates</v>
          </cell>
          <cell r="T120" t="str">
            <v>Sub Transmission Planning</v>
          </cell>
          <cell r="U120" t="str">
            <v>Capacity</v>
          </cell>
          <cell r="V120" t="str">
            <v>Project</v>
          </cell>
          <cell r="W120" t="str">
            <v>Sub Transmission Planning</v>
          </cell>
          <cell r="X120" t="str">
            <v>Paul Brazier</v>
          </cell>
          <cell r="Y120" t="str">
            <v>Col Hackney</v>
          </cell>
          <cell r="Z120" t="str">
            <v>Richard Jagger</v>
          </cell>
          <cell r="AA120" t="str">
            <v xml:space="preserve">Bruce Sheridan </v>
          </cell>
          <cell r="AB120">
            <v>204949.62125</v>
          </cell>
          <cell r="AC120" t="str">
            <v>ESS_2001 Wagga TransGrid relocate 66 kV feeders</v>
          </cell>
          <cell r="AD120" t="str">
            <v>Repex</v>
          </cell>
        </row>
        <row r="121">
          <cell r="A121" t="str">
            <v>ESS_2002</v>
          </cell>
          <cell r="B121" t="str">
            <v>Wagga 66kV network - reconductor various small section of conductors</v>
          </cell>
          <cell r="C121" t="str">
            <v>Capacity</v>
          </cell>
          <cell r="D121">
            <v>4200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120044.39453966415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0.5379470952900326</v>
          </cell>
          <cell r="R121" t="str">
            <v>Project</v>
          </cell>
          <cell r="S121" t="str">
            <v>Ben Bates</v>
          </cell>
          <cell r="T121" t="str">
            <v>Sub Transmission Planning</v>
          </cell>
          <cell r="U121" t="str">
            <v>Capacity</v>
          </cell>
          <cell r="V121" t="str">
            <v>Project</v>
          </cell>
          <cell r="W121" t="str">
            <v>Sub Transmission Planning</v>
          </cell>
          <cell r="X121" t="str">
            <v>Paul Brazier</v>
          </cell>
          <cell r="Y121" t="str">
            <v>Col Hackney</v>
          </cell>
          <cell r="Z121" t="str">
            <v>Richard Jagger</v>
          </cell>
          <cell r="AA121" t="str">
            <v xml:space="preserve">Bruce Sheridan </v>
          </cell>
          <cell r="AB121">
            <v>120044.39453966415</v>
          </cell>
          <cell r="AC121" t="str">
            <v>ESS_2002 Wagga Network Reconductoring</v>
          </cell>
          <cell r="AD121" t="str">
            <v>Augex</v>
          </cell>
        </row>
        <row r="122">
          <cell r="A122" t="str">
            <v>ESS_2003</v>
          </cell>
          <cell r="B122" t="str">
            <v>Williamsdale TG to Googong Town ZS - Refurbish and Connect 132 kV Line</v>
          </cell>
          <cell r="C122" t="str">
            <v>Network Connection</v>
          </cell>
          <cell r="D122">
            <v>4200</v>
          </cell>
          <cell r="E122">
            <v>0</v>
          </cell>
          <cell r="F122">
            <v>51384.80237389003</v>
          </cell>
          <cell r="G122">
            <v>973749.99999999988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0.51381915597320493</v>
          </cell>
          <cell r="R122" t="str">
            <v>Project</v>
          </cell>
          <cell r="S122" t="str">
            <v>Ben Bates</v>
          </cell>
          <cell r="T122" t="str">
            <v>Sub Transmission Planning</v>
          </cell>
          <cell r="U122" t="str">
            <v>Network Connections</v>
          </cell>
          <cell r="V122" t="str">
            <v>Project</v>
          </cell>
          <cell r="W122" t="str">
            <v>Sub Transmission Planning</v>
          </cell>
          <cell r="X122" t="str">
            <v>Paul Brazier</v>
          </cell>
          <cell r="Y122" t="str">
            <v>Col Hackney</v>
          </cell>
          <cell r="Z122" t="str">
            <v>Richard Jagger</v>
          </cell>
          <cell r="AA122" t="str">
            <v xml:space="preserve">Bruce Sheridan </v>
          </cell>
          <cell r="AB122">
            <v>1025134.80237389</v>
          </cell>
          <cell r="AC122" t="str">
            <v>ESS_2003 Williamsdale to Googong 132 kV Line</v>
          </cell>
          <cell r="AD122" t="str">
            <v>Augex</v>
          </cell>
        </row>
        <row r="123">
          <cell r="A123" t="str">
            <v>ESS_2004</v>
          </cell>
          <cell r="B123" t="str">
            <v>Williamsdale Acquire Route (1km)</v>
          </cell>
          <cell r="C123" t="str">
            <v>Network Connection</v>
          </cell>
          <cell r="D123">
            <v>4200</v>
          </cell>
          <cell r="E123">
            <v>0</v>
          </cell>
          <cell r="F123">
            <v>226541</v>
          </cell>
          <cell r="G123">
            <v>143500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0.53771877647870781</v>
          </cell>
          <cell r="R123" t="str">
            <v>Project</v>
          </cell>
          <cell r="S123" t="str">
            <v>Ben Bates</v>
          </cell>
          <cell r="T123" t="str">
            <v>Sub Transmission Planning</v>
          </cell>
          <cell r="U123" t="str">
            <v>Network Connections</v>
          </cell>
          <cell r="V123" t="str">
            <v>Project</v>
          </cell>
          <cell r="W123" t="str">
            <v>Sub Transmission Planning</v>
          </cell>
          <cell r="X123" t="str">
            <v>Paul Brazier</v>
          </cell>
          <cell r="Y123" t="str">
            <v>Col Hackney</v>
          </cell>
          <cell r="Z123" t="str">
            <v>Richard Jagger</v>
          </cell>
          <cell r="AA123" t="str">
            <v xml:space="preserve">Bruce Sheridan </v>
          </cell>
          <cell r="AB123">
            <v>370041</v>
          </cell>
          <cell r="AC123" t="str">
            <v>ESS_2004 Williamsdale Acquire Route</v>
          </cell>
          <cell r="AD123" t="str">
            <v>Augex</v>
          </cell>
        </row>
        <row r="124">
          <cell r="A124" t="str">
            <v>ESS_2005</v>
          </cell>
          <cell r="B124" t="str">
            <v>Queanbeyan TG to Googong Town ZS Refurbish Line 975</v>
          </cell>
          <cell r="C124" t="str">
            <v>Renewal</v>
          </cell>
          <cell r="D124">
            <v>4200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1118475.9410640623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0.53796469079188192</v>
          </cell>
          <cell r="R124" t="str">
            <v>Project</v>
          </cell>
          <cell r="S124" t="str">
            <v>Ben Bates</v>
          </cell>
          <cell r="T124" t="str">
            <v>Sub Transmission Planning</v>
          </cell>
          <cell r="U124" t="str">
            <v>Renewal</v>
          </cell>
          <cell r="V124" t="str">
            <v>Project</v>
          </cell>
          <cell r="W124" t="str">
            <v>Sub Transmission Planning</v>
          </cell>
          <cell r="X124" t="str">
            <v>Paul Brazier</v>
          </cell>
          <cell r="Y124" t="str">
            <v>Col Hackney</v>
          </cell>
          <cell r="Z124" t="str">
            <v>Richard Jagger</v>
          </cell>
          <cell r="AA124" t="str">
            <v xml:space="preserve">Bruce Sheridan </v>
          </cell>
          <cell r="AB124">
            <v>0</v>
          </cell>
          <cell r="AC124" t="str">
            <v>ESS_2005 Queanbeyan to Googong 132 kV Line Refurb</v>
          </cell>
          <cell r="AD124" t="str">
            <v>Repex</v>
          </cell>
        </row>
        <row r="125">
          <cell r="A125" t="str">
            <v>ESS_2006</v>
          </cell>
          <cell r="B125" t="str">
            <v>Zone Substation Capacitors Bank Replacement</v>
          </cell>
          <cell r="C125" t="str">
            <v>Renewal</v>
          </cell>
          <cell r="D125">
            <v>4200</v>
          </cell>
          <cell r="E125">
            <v>18742</v>
          </cell>
          <cell r="F125">
            <v>126002.1927980461</v>
          </cell>
          <cell r="G125">
            <v>67502.399999999994</v>
          </cell>
          <cell r="H125">
            <v>439671.03131553961</v>
          </cell>
          <cell r="I125">
            <v>439132.90811849246</v>
          </cell>
          <cell r="J125">
            <v>454584.54017257155</v>
          </cell>
          <cell r="K125">
            <v>465949.15367688576</v>
          </cell>
          <cell r="L125">
            <v>477597.88251880789</v>
          </cell>
          <cell r="M125">
            <v>489537.82958177803</v>
          </cell>
          <cell r="N125">
            <v>501776.27532132249</v>
          </cell>
          <cell r="O125">
            <v>514320.68220435549</v>
          </cell>
          <cell r="P125">
            <v>527178.69925946428</v>
          </cell>
          <cell r="Q125"/>
          <cell r="R125" t="str">
            <v>Program</v>
          </cell>
          <cell r="S125" t="str">
            <v>Warren Purcell</v>
          </cell>
          <cell r="T125" t="str">
            <v>Primary Systems - Zone subs</v>
          </cell>
          <cell r="U125" t="str">
            <v>Renewal</v>
          </cell>
          <cell r="V125" t="str">
            <v>Proactive program</v>
          </cell>
          <cell r="W125" t="str">
            <v>Primary Systems - Zone subs</v>
          </cell>
          <cell r="X125" t="str">
            <v>Brian Glawson</v>
          </cell>
          <cell r="Y125" t="str">
            <v>Mark Garrett</v>
          </cell>
          <cell r="Z125" t="str">
            <v>Richard Jagger</v>
          </cell>
          <cell r="AA125" t="str">
            <v>Bob Ackerly</v>
          </cell>
          <cell r="AB125">
            <v>1091050.5322320783</v>
          </cell>
          <cell r="AC125" t="str">
            <v>ESS_2006 - Capacitor Bank Replacement</v>
          </cell>
          <cell r="AD125" t="str">
            <v>Repex</v>
          </cell>
        </row>
        <row r="126">
          <cell r="A126" t="str">
            <v>ESS_2006_L</v>
          </cell>
          <cell r="B126" t="str">
            <v>Zone Substation Capacitors Bank Replacement</v>
          </cell>
          <cell r="C126" t="str">
            <v>Renewal</v>
          </cell>
          <cell r="D126">
            <v>1400</v>
          </cell>
          <cell r="E126">
            <v>0</v>
          </cell>
          <cell r="F126">
            <v>25200.438559609222</v>
          </cell>
          <cell r="G126">
            <v>13500.48</v>
          </cell>
          <cell r="H126">
            <v>87934.206263107932</v>
          </cell>
          <cell r="I126">
            <v>87826.581623698497</v>
          </cell>
          <cell r="J126">
            <v>90916.90803451433</v>
          </cell>
          <cell r="K126">
            <v>93189.830735377152</v>
          </cell>
          <cell r="L126">
            <v>95519.576503761593</v>
          </cell>
          <cell r="M126">
            <v>97907.565916355627</v>
          </cell>
          <cell r="N126">
            <v>100355.25506426451</v>
          </cell>
          <cell r="O126">
            <v>102864.13644087112</v>
          </cell>
          <cell r="P126">
            <v>105435.73985189287</v>
          </cell>
          <cell r="Q126">
            <v>0.96481148061926048</v>
          </cell>
          <cell r="R126" t="str">
            <v>L</v>
          </cell>
          <cell r="S126"/>
          <cell r="T126"/>
          <cell r="U126"/>
          <cell r="V126"/>
          <cell r="W126"/>
          <cell r="X126"/>
          <cell r="Y126"/>
          <cell r="Z126"/>
          <cell r="AA126"/>
          <cell r="AB126">
            <v>214461.70644641566</v>
          </cell>
          <cell r="AD126" t="str">
            <v>Repex</v>
          </cell>
        </row>
        <row r="127">
          <cell r="A127" t="str">
            <v>ESS_2006_M</v>
          </cell>
          <cell r="B127" t="str">
            <v>Zone Substation Capacitors Bank Replacement</v>
          </cell>
          <cell r="C127" t="str">
            <v>Renewal</v>
          </cell>
          <cell r="D127">
            <v>2800</v>
          </cell>
          <cell r="E127">
            <v>0</v>
          </cell>
          <cell r="F127">
            <v>25200.438559609222</v>
          </cell>
          <cell r="G127">
            <v>13500.48</v>
          </cell>
          <cell r="H127">
            <v>87934.206263107932</v>
          </cell>
          <cell r="I127">
            <v>87826.581623698497</v>
          </cell>
          <cell r="J127">
            <v>90916.90803451433</v>
          </cell>
          <cell r="K127">
            <v>93189.830735377152</v>
          </cell>
          <cell r="L127">
            <v>95519.576503761593</v>
          </cell>
          <cell r="M127">
            <v>97907.565916355627</v>
          </cell>
          <cell r="N127">
            <v>100355.25506426451</v>
          </cell>
          <cell r="O127">
            <v>102864.13644087112</v>
          </cell>
          <cell r="P127">
            <v>105435.73985189287</v>
          </cell>
          <cell r="Q127">
            <v>0.84110658528668669</v>
          </cell>
          <cell r="R127" t="str">
            <v>M</v>
          </cell>
          <cell r="S127"/>
          <cell r="T127"/>
          <cell r="U127"/>
          <cell r="V127"/>
          <cell r="W127"/>
          <cell r="X127"/>
          <cell r="Y127"/>
          <cell r="Z127"/>
          <cell r="AA127"/>
          <cell r="AB127">
            <v>214461.70644641566</v>
          </cell>
          <cell r="AD127" t="str">
            <v>Repex</v>
          </cell>
        </row>
        <row r="128">
          <cell r="A128" t="str">
            <v>ESS_2006_S</v>
          </cell>
          <cell r="B128" t="str">
            <v>Zone Substation Capacitors Bank Replacement</v>
          </cell>
          <cell r="C128" t="str">
            <v>Renewal</v>
          </cell>
          <cell r="D128">
            <v>4200</v>
          </cell>
          <cell r="E128">
            <v>18742</v>
          </cell>
          <cell r="F128">
            <v>75601.315678827654</v>
          </cell>
          <cell r="G128">
            <v>40501.439999999995</v>
          </cell>
          <cell r="H128">
            <v>263802.61878932378</v>
          </cell>
          <cell r="I128">
            <v>263479.74487109546</v>
          </cell>
          <cell r="J128">
            <v>272750.72410354292</v>
          </cell>
          <cell r="K128">
            <v>279569.49220613146</v>
          </cell>
          <cell r="L128">
            <v>286558.72951128474</v>
          </cell>
          <cell r="M128">
            <v>293722.69774906681</v>
          </cell>
          <cell r="N128">
            <v>301065.76519279345</v>
          </cell>
          <cell r="O128">
            <v>308592.40932261327</v>
          </cell>
          <cell r="P128">
            <v>316307.21955567854</v>
          </cell>
          <cell r="Q128">
            <v>0.53204061551429438</v>
          </cell>
          <cell r="R128" t="str">
            <v>S</v>
          </cell>
          <cell r="S128"/>
          <cell r="T128"/>
          <cell r="U128"/>
          <cell r="V128"/>
          <cell r="W128"/>
          <cell r="X128"/>
          <cell r="Y128"/>
          <cell r="Z128"/>
          <cell r="AA128"/>
          <cell r="AB128">
            <v>662127.11933924688</v>
          </cell>
          <cell r="AD128" t="str">
            <v>Repex</v>
          </cell>
        </row>
        <row r="129">
          <cell r="A129" t="str">
            <v>ESS_2007</v>
          </cell>
          <cell r="B129" t="str">
            <v>Data Network Asset Replacement</v>
          </cell>
          <cell r="C129" t="str">
            <v>Renewal</v>
          </cell>
          <cell r="D129">
            <v>2700</v>
          </cell>
          <cell r="E129">
            <v>105560</v>
          </cell>
          <cell r="F129">
            <v>24240.414011420089</v>
          </cell>
          <cell r="G129">
            <v>781351.49608276691</v>
          </cell>
          <cell r="H129">
            <v>433378.84448668233</v>
          </cell>
          <cell r="I129">
            <v>41750.724084885995</v>
          </cell>
          <cell r="J129">
            <v>44152.515624999985</v>
          </cell>
          <cell r="K129">
            <v>45256.328515624984</v>
          </cell>
          <cell r="L129">
            <v>46387.736728515607</v>
          </cell>
          <cell r="M129">
            <v>47547.430146728497</v>
          </cell>
          <cell r="N129">
            <v>48736.115900396704</v>
          </cell>
          <cell r="O129">
            <v>49954.51879790661</v>
          </cell>
          <cell r="P129">
            <v>51203.381767854269</v>
          </cell>
          <cell r="Q129"/>
          <cell r="R129" t="str">
            <v>Program</v>
          </cell>
          <cell r="S129" t="str">
            <v>David Morton</v>
          </cell>
          <cell r="T129" t="str">
            <v>Secondary Systems - Communications</v>
          </cell>
          <cell r="U129" t="str">
            <v>Renewal</v>
          </cell>
          <cell r="V129" t="str">
            <v>Proactive program</v>
          </cell>
          <cell r="W129" t="str">
            <v>Secondary Systems - Communications</v>
          </cell>
          <cell r="X129" t="str">
            <v>Steve Gough</v>
          </cell>
          <cell r="Y129" t="str">
            <v>David Morton</v>
          </cell>
          <cell r="Z129" t="str">
            <v>Richard Jagger</v>
          </cell>
          <cell r="AA129" t="str">
            <v>David Tovey</v>
          </cell>
          <cell r="AB129">
            <v>1386281.4786657554</v>
          </cell>
          <cell r="AC129" t="str">
            <v>No SID</v>
          </cell>
          <cell r="AD129" t="str">
            <v>Repex</v>
          </cell>
        </row>
        <row r="130">
          <cell r="A130" t="str">
            <v>ESS_2007_L</v>
          </cell>
          <cell r="B130" t="str">
            <v>Data Network Asset Replacement</v>
          </cell>
          <cell r="C130" t="str">
            <v>Renewal</v>
          </cell>
          <cell r="D130">
            <v>900</v>
          </cell>
          <cell r="E130">
            <v>0</v>
          </cell>
          <cell r="F130">
            <v>4848.0828022840178</v>
          </cell>
          <cell r="G130">
            <v>156270.29921655339</v>
          </cell>
          <cell r="H130">
            <v>86675.768897336471</v>
          </cell>
          <cell r="I130">
            <v>8350.1448169771993</v>
          </cell>
          <cell r="J130">
            <v>8830.5031249999975</v>
          </cell>
          <cell r="K130">
            <v>9051.2657031249964</v>
          </cell>
          <cell r="L130">
            <v>9277.5473457031221</v>
          </cell>
          <cell r="M130">
            <v>9509.4860293456986</v>
          </cell>
          <cell r="N130">
            <v>9747.2231800793397</v>
          </cell>
          <cell r="O130">
            <v>9990.9037595813224</v>
          </cell>
          <cell r="P130">
            <v>10240.676353570852</v>
          </cell>
          <cell r="Q130">
            <v>0.98982994196615037</v>
          </cell>
          <cell r="R130" t="str">
            <v>L</v>
          </cell>
          <cell r="S130"/>
          <cell r="T130"/>
          <cell r="U130"/>
          <cell r="V130"/>
          <cell r="W130"/>
          <cell r="X130"/>
          <cell r="Y130"/>
          <cell r="Z130"/>
          <cell r="AA130"/>
          <cell r="AB130">
            <v>256144.29573315108</v>
          </cell>
          <cell r="AD130" t="str">
            <v>Repex</v>
          </cell>
        </row>
        <row r="131">
          <cell r="A131" t="str">
            <v>ESS_2007_M</v>
          </cell>
          <cell r="B131" t="str">
            <v>Data Network Asset Replacement</v>
          </cell>
          <cell r="C131" t="str">
            <v>Renewal</v>
          </cell>
          <cell r="D131">
            <v>1800</v>
          </cell>
          <cell r="E131">
            <v>0</v>
          </cell>
          <cell r="F131">
            <v>4848.0828022840178</v>
          </cell>
          <cell r="G131">
            <v>156270.29921655339</v>
          </cell>
          <cell r="H131">
            <v>86675.768897336471</v>
          </cell>
          <cell r="I131">
            <v>8350.1448169771993</v>
          </cell>
          <cell r="J131">
            <v>8830.5031249999975</v>
          </cell>
          <cell r="K131">
            <v>9051.2657031249964</v>
          </cell>
          <cell r="L131">
            <v>9277.5473457031221</v>
          </cell>
          <cell r="M131">
            <v>9509.4860293456986</v>
          </cell>
          <cell r="N131">
            <v>9747.2231800793397</v>
          </cell>
          <cell r="O131">
            <v>9990.9037595813224</v>
          </cell>
          <cell r="P131">
            <v>10240.676353570852</v>
          </cell>
          <cell r="Q131">
            <v>0.92472580527974013</v>
          </cell>
          <cell r="R131" t="str">
            <v>M</v>
          </cell>
          <cell r="S131"/>
          <cell r="T131"/>
          <cell r="U131"/>
          <cell r="V131"/>
          <cell r="W131"/>
          <cell r="X131"/>
          <cell r="Y131"/>
          <cell r="Z131"/>
          <cell r="AA131"/>
          <cell r="AD131" t="str">
            <v>Repex</v>
          </cell>
        </row>
        <row r="132">
          <cell r="A132" t="str">
            <v>ESS_2007_S</v>
          </cell>
          <cell r="B132" t="str">
            <v>Data Network Asset Replacement</v>
          </cell>
          <cell r="C132" t="str">
            <v>Renewal</v>
          </cell>
          <cell r="D132">
            <v>2700</v>
          </cell>
          <cell r="E132">
            <v>105560</v>
          </cell>
          <cell r="F132">
            <v>14544.248406852053</v>
          </cell>
          <cell r="G132">
            <v>468810.89764966007</v>
          </cell>
          <cell r="H132">
            <v>260027.30669200938</v>
          </cell>
          <cell r="I132">
            <v>25050.434450931596</v>
          </cell>
          <cell r="J132">
            <v>26491.509374999994</v>
          </cell>
          <cell r="K132">
            <v>27153.797109374991</v>
          </cell>
          <cell r="L132">
            <v>27832.642037109363</v>
          </cell>
          <cell r="M132">
            <v>28528.458088037096</v>
          </cell>
          <cell r="N132">
            <v>29241.669540238021</v>
          </cell>
          <cell r="O132">
            <v>29972.711278743966</v>
          </cell>
          <cell r="P132">
            <v>30722.029060712561</v>
          </cell>
          <cell r="Q132">
            <v>0.84746824185730141</v>
          </cell>
          <cell r="R132" t="str">
            <v>S</v>
          </cell>
          <cell r="S132"/>
          <cell r="T132"/>
          <cell r="U132"/>
          <cell r="V132"/>
          <cell r="W132"/>
          <cell r="X132"/>
          <cell r="Y132"/>
          <cell r="Z132"/>
          <cell r="AA132"/>
          <cell r="AD132" t="str">
            <v>Repex</v>
          </cell>
        </row>
        <row r="133">
          <cell r="A133" t="str">
            <v>ESS_2008</v>
          </cell>
          <cell r="B133" t="str">
            <v>Major Project Carry Over</v>
          </cell>
          <cell r="C133" t="str">
            <v>Capacity</v>
          </cell>
          <cell r="D133">
            <v>3450</v>
          </cell>
          <cell r="E133">
            <v>1561001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0.78289303144914657</v>
          </cell>
          <cell r="R133" t="str">
            <v>Project</v>
          </cell>
          <cell r="S133" t="str">
            <v>Brendan Brewer</v>
          </cell>
          <cell r="T133" t="str">
            <v>Sub Transmission Planning</v>
          </cell>
          <cell r="U133" t="str">
            <v>Capacity</v>
          </cell>
          <cell r="V133" t="str">
            <v>Carry over - projects</v>
          </cell>
          <cell r="W133" t="str">
            <v>Sub Transmission Planning</v>
          </cell>
          <cell r="X133" t="str">
            <v>Paul Brazier</v>
          </cell>
          <cell r="Y133" t="str">
            <v>Col Hackney</v>
          </cell>
          <cell r="Z133" t="str">
            <v>Richard Jagger</v>
          </cell>
          <cell r="AA133" t="str">
            <v>Not Specified</v>
          </cell>
          <cell r="AB133">
            <v>1561001</v>
          </cell>
          <cell r="AC133" t="str">
            <v>N/A</v>
          </cell>
          <cell r="AD133" t="str">
            <v>Augex</v>
          </cell>
        </row>
        <row r="134">
          <cell r="A134" t="str">
            <v>ESS_2009</v>
          </cell>
          <cell r="B134" t="str">
            <v>Utility Blackspot Plan</v>
          </cell>
          <cell r="C134" t="str">
            <v>Renewal</v>
          </cell>
          <cell r="D134">
            <v>2850</v>
          </cell>
          <cell r="E134">
            <v>290979</v>
          </cell>
          <cell r="F134">
            <v>313764.43630098994</v>
          </cell>
          <cell r="G134">
            <v>391003.34689021134</v>
          </cell>
          <cell r="H134">
            <v>408244.23155978508</v>
          </cell>
          <cell r="I134">
            <v>404882.59255342663</v>
          </cell>
          <cell r="J134">
            <v>413929.83398437488</v>
          </cell>
          <cell r="K134">
            <v>424278.07983398426</v>
          </cell>
          <cell r="L134">
            <v>434885.03182983381</v>
          </cell>
          <cell r="M134">
            <v>445757.15762557962</v>
          </cell>
          <cell r="N134">
            <v>456901.08656621911</v>
          </cell>
          <cell r="O134">
            <v>468323.61373037449</v>
          </cell>
          <cell r="P134">
            <v>480031.70407363377</v>
          </cell>
          <cell r="Q134"/>
          <cell r="R134" t="str">
            <v>Program</v>
          </cell>
          <cell r="S134" t="str">
            <v>Ian Fitzpatrick</v>
          </cell>
          <cell r="T134" t="str">
            <v>Distribution Planning</v>
          </cell>
          <cell r="U134" t="str">
            <v>Renewal</v>
          </cell>
          <cell r="V134" t="str">
            <v>Proactive program</v>
          </cell>
          <cell r="W134" t="str">
            <v>Distribution Planning</v>
          </cell>
          <cell r="X134" t="str">
            <v>Brian Glawson</v>
          </cell>
          <cell r="Y134" t="str">
            <v>Neil Chapman</v>
          </cell>
          <cell r="Z134" t="str">
            <v>Steve Wilson</v>
          </cell>
          <cell r="AA134" t="str">
            <v>Don Darke</v>
          </cell>
          <cell r="AB134">
            <v>1808873.6073044129</v>
          </cell>
          <cell r="AC134" t="str">
            <v>ESS_2009 Utility Blackspot Plan</v>
          </cell>
          <cell r="AD134" t="str">
            <v>Repex</v>
          </cell>
        </row>
        <row r="135">
          <cell r="A135" t="str">
            <v>ESS_2009_L</v>
          </cell>
          <cell r="B135" t="str">
            <v>Utility Blackspot Plan</v>
          </cell>
          <cell r="C135" t="str">
            <v>Renewal</v>
          </cell>
          <cell r="D135">
            <v>950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0.98964875036095612</v>
          </cell>
          <cell r="R135" t="str">
            <v>L</v>
          </cell>
          <cell r="S135"/>
          <cell r="T135"/>
          <cell r="U135"/>
          <cell r="V135"/>
          <cell r="W135"/>
          <cell r="X135"/>
          <cell r="Y135"/>
          <cell r="Z135"/>
          <cell r="AA135"/>
          <cell r="AD135" t="str">
            <v>Repex</v>
          </cell>
        </row>
        <row r="136">
          <cell r="A136" t="str">
            <v>ESS_2009_M</v>
          </cell>
          <cell r="B136" t="str">
            <v>Utility Blackspot Plan</v>
          </cell>
          <cell r="C136" t="str">
            <v>Renewal</v>
          </cell>
          <cell r="D136">
            <v>1900</v>
          </cell>
          <cell r="E136">
            <v>0</v>
          </cell>
          <cell r="F136">
            <v>125505.77452039598</v>
          </cell>
          <cell r="G136">
            <v>156401.33875608453</v>
          </cell>
          <cell r="H136">
            <v>163297.69262391404</v>
          </cell>
          <cell r="I136">
            <v>161953.03702137066</v>
          </cell>
          <cell r="J136">
            <v>165571.93359374997</v>
          </cell>
          <cell r="K136">
            <v>169711.23193359369</v>
          </cell>
          <cell r="L136">
            <v>173954.01273193353</v>
          </cell>
          <cell r="M136">
            <v>178302.86305023186</v>
          </cell>
          <cell r="N136">
            <v>182760.43462648764</v>
          </cell>
          <cell r="O136">
            <v>187329.4454921498</v>
          </cell>
          <cell r="P136">
            <v>192012.68162945349</v>
          </cell>
          <cell r="Q136">
            <v>0.92425640683285559</v>
          </cell>
          <cell r="R136" t="str">
            <v>M</v>
          </cell>
          <cell r="S136"/>
          <cell r="T136"/>
          <cell r="U136"/>
          <cell r="V136"/>
          <cell r="W136"/>
          <cell r="X136"/>
          <cell r="Y136"/>
          <cell r="Z136"/>
          <cell r="AA136"/>
          <cell r="AB136">
            <v>607157.84292176529</v>
          </cell>
          <cell r="AD136" t="str">
            <v>Repex</v>
          </cell>
        </row>
        <row r="137">
          <cell r="A137" t="str">
            <v>ESS_2009_S</v>
          </cell>
          <cell r="B137" t="str">
            <v>Utility Blackspot Plan</v>
          </cell>
          <cell r="C137" t="str">
            <v>Renewal</v>
          </cell>
          <cell r="D137">
            <v>2850</v>
          </cell>
          <cell r="E137">
            <v>290979</v>
          </cell>
          <cell r="F137">
            <v>188258.66178059395</v>
          </cell>
          <cell r="G137">
            <v>234602.00813412681</v>
          </cell>
          <cell r="H137">
            <v>244946.53893587104</v>
          </cell>
          <cell r="I137">
            <v>242929.55553205597</v>
          </cell>
          <cell r="J137">
            <v>248357.90039062494</v>
          </cell>
          <cell r="K137">
            <v>254566.84790039054</v>
          </cell>
          <cell r="L137">
            <v>260931.01909790028</v>
          </cell>
          <cell r="M137">
            <v>267454.29457534774</v>
          </cell>
          <cell r="N137">
            <v>274140.65193973144</v>
          </cell>
          <cell r="O137">
            <v>280994.16823822469</v>
          </cell>
          <cell r="P137">
            <v>288019.02244418027</v>
          </cell>
          <cell r="Q137">
            <v>0.84095487915271827</v>
          </cell>
          <cell r="R137" t="str">
            <v>S</v>
          </cell>
          <cell r="S137"/>
          <cell r="T137"/>
          <cell r="U137"/>
          <cell r="V137"/>
          <cell r="W137"/>
          <cell r="X137"/>
          <cell r="Y137"/>
          <cell r="Z137"/>
          <cell r="AA137"/>
          <cell r="AD137" t="str">
            <v>Repex</v>
          </cell>
        </row>
        <row r="138">
          <cell r="A138" t="str">
            <v>ESS_2010</v>
          </cell>
          <cell r="B138" t="str">
            <v>Queanbeyan South - 11 kV transformer cable upgrade</v>
          </cell>
          <cell r="C138" t="str">
            <v>Capacity</v>
          </cell>
          <cell r="D138">
            <v>4200</v>
          </cell>
          <cell r="E138">
            <v>1264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0.53796469079188192</v>
          </cell>
          <cell r="R138" t="str">
            <v>Project</v>
          </cell>
          <cell r="S138" t="str">
            <v>Brendan Brewer</v>
          </cell>
          <cell r="T138" t="str">
            <v>Sub Transmission Planning</v>
          </cell>
          <cell r="U138" t="str">
            <v>Renewal</v>
          </cell>
          <cell r="V138" t="str">
            <v>Project</v>
          </cell>
          <cell r="W138" t="str">
            <v>Sub Transmission Planning</v>
          </cell>
          <cell r="X138" t="str">
            <v>Paul Brazier</v>
          </cell>
          <cell r="Y138" t="str">
            <v>Col Hackney</v>
          </cell>
          <cell r="Z138" t="str">
            <v>Richard Jagger</v>
          </cell>
          <cell r="AA138" t="str">
            <v xml:space="preserve">Bruce Sheridan </v>
          </cell>
          <cell r="AB138">
            <v>1264</v>
          </cell>
          <cell r="AC138" t="str">
            <v>No Sid</v>
          </cell>
          <cell r="AD138" t="str">
            <v>Augex</v>
          </cell>
        </row>
        <row r="139">
          <cell r="A139" t="str">
            <v>ESS_2011</v>
          </cell>
          <cell r="B139" t="str">
            <v>Hillston ZS - Dynamic Compensation</v>
          </cell>
          <cell r="C139" t="str">
            <v>Capacity</v>
          </cell>
          <cell r="D139">
            <v>4200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0.53796469079188192</v>
          </cell>
          <cell r="R139" t="str">
            <v>Project</v>
          </cell>
          <cell r="S139" t="str">
            <v>Richard Kraege</v>
          </cell>
          <cell r="T139" t="str">
            <v>Sub Transmission Planning</v>
          </cell>
          <cell r="U139" t="str">
            <v>Capacity</v>
          </cell>
          <cell r="V139" t="str">
            <v>Project</v>
          </cell>
          <cell r="W139" t="str">
            <v>Sub Transmission Planning</v>
          </cell>
          <cell r="X139" t="str">
            <v>Paul Brazier</v>
          </cell>
          <cell r="Y139" t="str">
            <v>Col Hackney</v>
          </cell>
          <cell r="Z139" t="str">
            <v>Richard Jagger</v>
          </cell>
          <cell r="AA139" t="str">
            <v xml:space="preserve">Bruce Sheridan </v>
          </cell>
          <cell r="AB139">
            <v>0</v>
          </cell>
          <cell r="AC139" t="str">
            <v>ESS_2011 Hillston Dynamic Compensation</v>
          </cell>
          <cell r="AD139" t="str">
            <v>Augex</v>
          </cell>
        </row>
        <row r="140">
          <cell r="A140" t="str">
            <v>ESS_2012</v>
          </cell>
          <cell r="B140" t="str">
            <v xml:space="preserve">Ulan 66kV switch station works </v>
          </cell>
          <cell r="C140" t="str">
            <v>Capacity</v>
          </cell>
          <cell r="D140">
            <v>4200</v>
          </cell>
          <cell r="E140">
            <v>0</v>
          </cell>
          <cell r="F140">
            <v>100263.02902222445</v>
          </cell>
          <cell r="G140">
            <v>491999.99999999994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0.53367670056034699</v>
          </cell>
          <cell r="R140" t="str">
            <v>Project</v>
          </cell>
          <cell r="S140" t="str">
            <v>Brendan Brewer</v>
          </cell>
          <cell r="T140" t="str">
            <v>Sub Transmission Planning</v>
          </cell>
          <cell r="U140" t="str">
            <v>Capacity</v>
          </cell>
          <cell r="V140" t="str">
            <v>Project</v>
          </cell>
          <cell r="W140" t="str">
            <v>Sub Transmission Planning</v>
          </cell>
          <cell r="X140" t="str">
            <v>Paul Brazier</v>
          </cell>
          <cell r="Y140" t="str">
            <v>Col Hackney</v>
          </cell>
          <cell r="Z140" t="str">
            <v>Richard Jagger</v>
          </cell>
          <cell r="AA140" t="str">
            <v xml:space="preserve">Bruce Sheridan </v>
          </cell>
          <cell r="AB140">
            <v>592263.02902222436</v>
          </cell>
          <cell r="AC140" t="str">
            <v>No SID</v>
          </cell>
          <cell r="AD140" t="str">
            <v>Augex</v>
          </cell>
        </row>
        <row r="141">
          <cell r="A141" t="str">
            <v>ESS_2013</v>
          </cell>
          <cell r="B141" t="str">
            <v>Reactive power compensation</v>
          </cell>
          <cell r="C141" t="str">
            <v>Capacity</v>
          </cell>
          <cell r="D141">
            <v>3900</v>
          </cell>
          <cell r="E141">
            <v>366581</v>
          </cell>
          <cell r="F141">
            <v>100263.02902222445</v>
          </cell>
          <cell r="G141">
            <v>1742499.9999999998</v>
          </cell>
          <cell r="H141">
            <v>832218.83224692079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0.64228816643694819</v>
          </cell>
          <cell r="R141" t="str">
            <v>Program_Special</v>
          </cell>
          <cell r="S141" t="str">
            <v>Brendan Brewer</v>
          </cell>
          <cell r="T141" t="str">
            <v>Sub Transmission Planning</v>
          </cell>
          <cell r="U141" t="str">
            <v>Capacity</v>
          </cell>
          <cell r="V141" t="str">
            <v>Proactive Program</v>
          </cell>
          <cell r="W141" t="str">
            <v>Sub Transmission Planning</v>
          </cell>
          <cell r="X141" t="str">
            <v>Paul Brazier</v>
          </cell>
          <cell r="Y141" t="str">
            <v>Col Hackney</v>
          </cell>
          <cell r="Z141" t="str">
            <v>Richard Jagger</v>
          </cell>
          <cell r="AA141" t="str">
            <v>Bob Ackerly</v>
          </cell>
          <cell r="AB141">
            <v>3041562.8612691453</v>
          </cell>
          <cell r="AC141" t="str">
            <v>ESS_2013 Reactive Power Compensation</v>
          </cell>
          <cell r="AD141" t="str">
            <v>Augex</v>
          </cell>
        </row>
        <row r="142">
          <cell r="A142" t="str">
            <v>ESS_2014</v>
          </cell>
          <cell r="B142" t="str">
            <v>Casino to Casino North - acquire route new 66kV feeder</v>
          </cell>
          <cell r="C142" t="str">
            <v>Network Connection</v>
          </cell>
          <cell r="D142">
            <v>4200</v>
          </cell>
          <cell r="E142">
            <v>202722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0.53786217816752169</v>
          </cell>
          <cell r="R142" t="str">
            <v>Project</v>
          </cell>
          <cell r="S142" t="str">
            <v>Paul Hamill</v>
          </cell>
          <cell r="T142" t="str">
            <v>Sub Transmission Planning</v>
          </cell>
          <cell r="U142" t="str">
            <v>Network Connections</v>
          </cell>
          <cell r="V142" t="str">
            <v>Project</v>
          </cell>
          <cell r="W142" t="str">
            <v>Sub Transmission Planning</v>
          </cell>
          <cell r="X142" t="str">
            <v>Paul Brazier</v>
          </cell>
          <cell r="Y142" t="str">
            <v>Col Hackney</v>
          </cell>
          <cell r="Z142" t="str">
            <v>Richard Jagger</v>
          </cell>
          <cell r="AA142" t="str">
            <v>Rodney Olsen</v>
          </cell>
          <cell r="AB142">
            <v>202722</v>
          </cell>
          <cell r="AC142" t="str">
            <v>ESS_2014 Casino to Casino North acquire route new 66kV feeder</v>
          </cell>
          <cell r="AD142" t="str">
            <v>Augex</v>
          </cell>
        </row>
        <row r="143">
          <cell r="A143" t="str">
            <v>ESS_2015</v>
          </cell>
          <cell r="B143" t="str">
            <v>Coffs Harbour South - refurbish 66/11kV substation</v>
          </cell>
          <cell r="C143" t="str">
            <v>Renewal</v>
          </cell>
          <cell r="D143">
            <v>4200</v>
          </cell>
          <cell r="E143">
            <v>1123485</v>
          </cell>
          <cell r="F143">
            <v>20052.605804444891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0.53284953227663201</v>
          </cell>
          <cell r="R143" t="str">
            <v>Project</v>
          </cell>
          <cell r="S143" t="str">
            <v>Paul Hamill</v>
          </cell>
          <cell r="T143" t="str">
            <v>Sub Transmission Planning</v>
          </cell>
          <cell r="U143" t="str">
            <v>Renewal</v>
          </cell>
          <cell r="V143" t="str">
            <v>Project</v>
          </cell>
          <cell r="W143" t="str">
            <v>Sub Transmission Planning</v>
          </cell>
          <cell r="X143" t="str">
            <v>Paul Brazier</v>
          </cell>
          <cell r="Y143" t="str">
            <v>Col Hackney</v>
          </cell>
          <cell r="Z143" t="str">
            <v>Richard Jagger</v>
          </cell>
          <cell r="AA143" t="str">
            <v>Rodney Olsen</v>
          </cell>
          <cell r="AB143">
            <v>1143537.605804445</v>
          </cell>
          <cell r="AC143" t="str">
            <v>ESS_2015 Coffs South ZS Refurbishment</v>
          </cell>
          <cell r="AD143" t="str">
            <v>Repex</v>
          </cell>
        </row>
        <row r="144">
          <cell r="A144" t="str">
            <v>ESS_2016</v>
          </cell>
          <cell r="B144" t="str">
            <v xml:space="preserve">Cudgen to Casuarina - acquire sub site and easements for 33kV network </v>
          </cell>
          <cell r="C144" t="str">
            <v>Network Connection</v>
          </cell>
          <cell r="D144">
            <v>4200</v>
          </cell>
          <cell r="E144">
            <v>475464</v>
          </cell>
          <cell r="F144">
            <v>20052.605804444891</v>
          </cell>
          <cell r="G144">
            <v>368999.99999999994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0.53550604596988371</v>
          </cell>
          <cell r="R144" t="str">
            <v>Project</v>
          </cell>
          <cell r="S144" t="str">
            <v>Alexei Watson</v>
          </cell>
          <cell r="T144" t="str">
            <v>Sub Transmission Planning</v>
          </cell>
          <cell r="U144" t="str">
            <v>Network Connections</v>
          </cell>
          <cell r="V144" t="str">
            <v>Project</v>
          </cell>
          <cell r="W144" t="str">
            <v>Sub Transmission Planning</v>
          </cell>
          <cell r="X144" t="str">
            <v>Paul Brazier</v>
          </cell>
          <cell r="Y144" t="str">
            <v>Col Hackney</v>
          </cell>
          <cell r="Z144" t="str">
            <v>Richard Jagger</v>
          </cell>
          <cell r="AA144" t="str">
            <v>Rodney Olsen</v>
          </cell>
          <cell r="AB144">
            <v>864516.60580444476</v>
          </cell>
          <cell r="AC144" t="str">
            <v>ESS_2016 Cudgen to Casuarina 33kV line route acquisition</v>
          </cell>
          <cell r="AD144" t="str">
            <v>Augex</v>
          </cell>
        </row>
        <row r="145">
          <cell r="A145" t="str">
            <v>ESS_2017</v>
          </cell>
          <cell r="B145" t="str">
            <v>Hallidays Point 66/11kV substation - construct 66kV &amp; 11kV feeders</v>
          </cell>
          <cell r="C145" t="str">
            <v>Network Connection</v>
          </cell>
          <cell r="D145">
            <v>4200</v>
          </cell>
          <cell r="E145">
            <v>1885372</v>
          </cell>
          <cell r="F145">
            <v>2105524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0.52280373621974396</v>
          </cell>
          <cell r="R145" t="str">
            <v>Project</v>
          </cell>
          <cell r="S145" t="str">
            <v>Paul Hamill</v>
          </cell>
          <cell r="T145" t="str">
            <v>Sub Transmission Planning</v>
          </cell>
          <cell r="U145" t="str">
            <v>Network Connections</v>
          </cell>
          <cell r="V145" t="str">
            <v>Project</v>
          </cell>
          <cell r="W145" t="str">
            <v>Sub Transmission Planning</v>
          </cell>
          <cell r="X145" t="str">
            <v>Paul Brazier</v>
          </cell>
          <cell r="Y145" t="str">
            <v>Col Hackney</v>
          </cell>
          <cell r="Z145" t="str">
            <v>Richard Jagger</v>
          </cell>
          <cell r="AA145" t="str">
            <v>Rodney Olsen</v>
          </cell>
          <cell r="AB145">
            <v>3990896</v>
          </cell>
          <cell r="AC145" t="str">
            <v>ESS_2017 Hallidays Point 132kV Review</v>
          </cell>
          <cell r="AD145" t="str">
            <v>Augex</v>
          </cell>
        </row>
        <row r="146">
          <cell r="A146" t="str">
            <v>ESS_2018</v>
          </cell>
          <cell r="B146" t="str">
            <v>Beryl to Dunedoo - new 66kV feeder</v>
          </cell>
          <cell r="C146" t="str">
            <v>Capacity</v>
          </cell>
          <cell r="D146">
            <v>4200</v>
          </cell>
          <cell r="E146">
            <v>3675857</v>
          </cell>
          <cell r="F146">
            <v>1804735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0.5032171333298241</v>
          </cell>
          <cell r="R146" t="str">
            <v>Project</v>
          </cell>
          <cell r="S146" t="str">
            <v>Brendan Brewer</v>
          </cell>
          <cell r="T146" t="str">
            <v>Sub Transmission Planning</v>
          </cell>
          <cell r="U146" t="str">
            <v>Capacity</v>
          </cell>
          <cell r="V146" t="str">
            <v>Project</v>
          </cell>
          <cell r="W146" t="str">
            <v>Sub Transmission Planning</v>
          </cell>
          <cell r="X146" t="str">
            <v>Paul Brazier</v>
          </cell>
          <cell r="Y146" t="str">
            <v>Col Hackney</v>
          </cell>
          <cell r="Z146" t="str">
            <v>Richard Jagger</v>
          </cell>
          <cell r="AA146" t="str">
            <v xml:space="preserve">Bruce Sheridan </v>
          </cell>
          <cell r="AB146">
            <v>5480592</v>
          </cell>
          <cell r="AC146" t="str">
            <v>ESS_2018 Beryl - Dunedoo new 66kV feeder</v>
          </cell>
          <cell r="AD146" t="str">
            <v>Augex</v>
          </cell>
        </row>
        <row r="147">
          <cell r="A147" t="str">
            <v>ESS_2019</v>
          </cell>
          <cell r="B147" t="str">
            <v>Gulgong West - establish new 66/22kV substation</v>
          </cell>
          <cell r="C147" t="str">
            <v>Capacity</v>
          </cell>
          <cell r="D147">
            <v>4200</v>
          </cell>
          <cell r="E147">
            <v>12626</v>
          </cell>
          <cell r="F147">
            <v>100263.02902222445</v>
          </cell>
          <cell r="G147">
            <v>2070499.9999999998</v>
          </cell>
          <cell r="H147">
            <v>1872492.3725555718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0.50922867422306262</v>
          </cell>
          <cell r="R147" t="str">
            <v>Project</v>
          </cell>
          <cell r="S147" t="str">
            <v>Brendan Brewer</v>
          </cell>
          <cell r="T147" t="str">
            <v>Sub Transmission Planning</v>
          </cell>
          <cell r="U147" t="str">
            <v>Network Connections</v>
          </cell>
          <cell r="V147" t="str">
            <v>Project</v>
          </cell>
          <cell r="W147" t="str">
            <v>Sub Transmission Planning</v>
          </cell>
          <cell r="X147" t="str">
            <v>Paul Brazier</v>
          </cell>
          <cell r="Y147" t="str">
            <v>Col Hackney</v>
          </cell>
          <cell r="Z147" t="str">
            <v>Richard Jagger</v>
          </cell>
          <cell r="AA147" t="str">
            <v xml:space="preserve">Bruce Sheridan </v>
          </cell>
          <cell r="AB147">
            <v>4055881.4015777959</v>
          </cell>
          <cell r="AC147" t="str">
            <v>ESS_2019 Gulgong West new zone substation</v>
          </cell>
          <cell r="AD147" t="str">
            <v>Augex</v>
          </cell>
        </row>
        <row r="148">
          <cell r="A148" t="str">
            <v>ESS_2020</v>
          </cell>
          <cell r="B148" t="str">
            <v>Borthwick St / Wynne St - relocate Wynne St 66/22kV assets to Borthwick St</v>
          </cell>
          <cell r="C148" t="str">
            <v>Renewal</v>
          </cell>
          <cell r="D148">
            <v>4200</v>
          </cell>
          <cell r="E148">
            <v>467652</v>
          </cell>
          <cell r="F148">
            <v>350920.60157778556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0.53489450335842548</v>
          </cell>
          <cell r="R148" t="str">
            <v>Project</v>
          </cell>
          <cell r="S148" t="str">
            <v>Paul Hamill</v>
          </cell>
          <cell r="T148" t="str">
            <v>Sub Transmission Planning</v>
          </cell>
          <cell r="U148" t="str">
            <v>Capacity</v>
          </cell>
          <cell r="V148" t="str">
            <v>Project</v>
          </cell>
          <cell r="W148" t="str">
            <v>Sub Transmission Planning</v>
          </cell>
          <cell r="X148" t="str">
            <v>Paul Brazier</v>
          </cell>
          <cell r="Y148" t="str">
            <v>Col Hackney</v>
          </cell>
          <cell r="Z148" t="str">
            <v>Richard Jagger</v>
          </cell>
          <cell r="AA148" t="str">
            <v>Rodney Olsen</v>
          </cell>
          <cell r="AB148">
            <v>818572.60157778556</v>
          </cell>
          <cell r="AC148" t="str">
            <v>no SID</v>
          </cell>
          <cell r="AD148" t="str">
            <v>Repex</v>
          </cell>
        </row>
        <row r="149">
          <cell r="A149" t="str">
            <v>ESS_2021</v>
          </cell>
          <cell r="B149" t="str">
            <v>Maher St - new 66kV feeder</v>
          </cell>
          <cell r="C149" t="str">
            <v>Capacity</v>
          </cell>
          <cell r="D149">
            <v>4200</v>
          </cell>
          <cell r="E149">
            <v>13160</v>
          </cell>
          <cell r="F149">
            <v>50131.514511112226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0.53745701651022681</v>
          </cell>
          <cell r="R149" t="str">
            <v>Project</v>
          </cell>
          <cell r="S149" t="str">
            <v>Ben Bates</v>
          </cell>
          <cell r="T149" t="str">
            <v>Sub Transmission Planning</v>
          </cell>
          <cell r="U149" t="str">
            <v>Capacity</v>
          </cell>
          <cell r="V149" t="str">
            <v>Project</v>
          </cell>
          <cell r="W149" t="str">
            <v>Sub Transmission Planning</v>
          </cell>
          <cell r="X149" t="str">
            <v>Paul Brazier</v>
          </cell>
          <cell r="Y149" t="str">
            <v>Col Hackney</v>
          </cell>
          <cell r="Z149" t="str">
            <v>Richard Jagger</v>
          </cell>
          <cell r="AA149" t="str">
            <v xml:space="preserve">Bruce Sheridan </v>
          </cell>
          <cell r="AB149">
            <v>63291.514511112226</v>
          </cell>
          <cell r="AC149" t="str">
            <v>ESS_2021 Maher St new 66 kV feeder</v>
          </cell>
          <cell r="AD149" t="str">
            <v>Augex</v>
          </cell>
        </row>
        <row r="150">
          <cell r="A150" t="str">
            <v>ESS_2022</v>
          </cell>
          <cell r="B150" t="str">
            <v>Cooma to Bega - convert 66kV feeder to dual 132/66kV</v>
          </cell>
          <cell r="C150" t="str">
            <v>Capacity</v>
          </cell>
          <cell r="D150">
            <v>4200</v>
          </cell>
          <cell r="E150">
            <v>3690453</v>
          </cell>
          <cell r="F150">
            <v>751972.71766668337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0.5063596208267106</v>
          </cell>
          <cell r="R150" t="str">
            <v>Project</v>
          </cell>
          <cell r="S150" t="str">
            <v>Ben Bates</v>
          </cell>
          <cell r="T150" t="str">
            <v>Sub Transmission Planning</v>
          </cell>
          <cell r="U150" t="str">
            <v>Capacity</v>
          </cell>
          <cell r="V150" t="str">
            <v>Project</v>
          </cell>
          <cell r="W150" t="str">
            <v>Sub Transmission Planning</v>
          </cell>
          <cell r="X150" t="str">
            <v>Paul Brazier</v>
          </cell>
          <cell r="Y150" t="str">
            <v>Col Hackney</v>
          </cell>
          <cell r="Z150" t="str">
            <v>Richard Jagger</v>
          </cell>
          <cell r="AA150" t="str">
            <v xml:space="preserve">Bruce Sheridan </v>
          </cell>
          <cell r="AB150">
            <v>4442425.7176666837</v>
          </cell>
          <cell r="AC150" t="str">
            <v>ESS_2022 Cooma to Bega second 132 KV</v>
          </cell>
          <cell r="AD150" t="str">
            <v>Augex</v>
          </cell>
        </row>
        <row r="151">
          <cell r="A151" t="str">
            <v>ESS_2024</v>
          </cell>
          <cell r="B151" t="str">
            <v>Orange Ring 66kV augmentation</v>
          </cell>
          <cell r="C151" t="str">
            <v>Capacity</v>
          </cell>
          <cell r="D151">
            <v>4200</v>
          </cell>
          <cell r="E151">
            <v>81026</v>
          </cell>
          <cell r="F151">
            <v>1356558.7826706967</v>
          </cell>
          <cell r="G151">
            <v>784124.99999999988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0.52674804777638984</v>
          </cell>
          <cell r="R151" t="str">
            <v>Project</v>
          </cell>
          <cell r="S151" t="str">
            <v>Brendan Brewer</v>
          </cell>
          <cell r="T151" t="str">
            <v>Sub Transmission Planning</v>
          </cell>
          <cell r="U151" t="str">
            <v>Capacity</v>
          </cell>
          <cell r="V151" t="str">
            <v>Project</v>
          </cell>
          <cell r="W151" t="str">
            <v>Sub Transmission Planning</v>
          </cell>
          <cell r="X151" t="str">
            <v>Paul Brazier</v>
          </cell>
          <cell r="Y151" t="str">
            <v>Col Hackney</v>
          </cell>
          <cell r="Z151" t="str">
            <v>Richard Jagger</v>
          </cell>
          <cell r="AA151" t="str">
            <v xml:space="preserve">Bruce Sheridan </v>
          </cell>
          <cell r="AB151">
            <v>2221709.7826706967</v>
          </cell>
          <cell r="AC151" t="str">
            <v>ESS_2024 Orange Ring 66kV Augmentation</v>
          </cell>
          <cell r="AD151" t="str">
            <v>Augex</v>
          </cell>
        </row>
        <row r="152">
          <cell r="A152" t="str">
            <v>ESS_2025</v>
          </cell>
          <cell r="B152" t="str">
            <v>Bathurst Russell St - rebuild 66/11kV substation</v>
          </cell>
          <cell r="C152" t="str">
            <v>Capacity</v>
          </cell>
          <cell r="D152">
            <v>4200</v>
          </cell>
          <cell r="E152">
            <v>251974</v>
          </cell>
          <cell r="F152">
            <v>315828.54142000707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0.5359076986930833</v>
          </cell>
          <cell r="R152" t="str">
            <v>Project</v>
          </cell>
          <cell r="S152" t="str">
            <v>Brendan Brewer</v>
          </cell>
          <cell r="T152" t="str">
            <v>Sub Transmission Planning</v>
          </cell>
          <cell r="U152" t="str">
            <v>Capacity</v>
          </cell>
          <cell r="V152" t="str">
            <v>Project</v>
          </cell>
          <cell r="W152" t="str">
            <v>Sub Transmission Planning</v>
          </cell>
          <cell r="X152" t="str">
            <v>Paul Brazier</v>
          </cell>
          <cell r="Y152" t="str">
            <v>Col Hackney</v>
          </cell>
          <cell r="Z152" t="str">
            <v>Richard Jagger</v>
          </cell>
          <cell r="AA152" t="str">
            <v xml:space="preserve">Bruce Sheridan </v>
          </cell>
          <cell r="AB152">
            <v>567802.54142000712</v>
          </cell>
          <cell r="AC152" t="str">
            <v>ESS_2025 Bathurst Russell St rebuild 66-11kV substation</v>
          </cell>
          <cell r="AD152" t="str">
            <v>Augex</v>
          </cell>
        </row>
        <row r="153">
          <cell r="A153" t="str">
            <v>ESS_2026</v>
          </cell>
          <cell r="B153" t="str">
            <v>Googong Town to Tralee - acquire route new dual 132kV feeder</v>
          </cell>
          <cell r="C153" t="str">
            <v>Network Connection</v>
          </cell>
          <cell r="D153">
            <v>4200</v>
          </cell>
          <cell r="E153">
            <v>86900</v>
          </cell>
          <cell r="F153">
            <v>260683.87545778361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0.53741224529610854</v>
          </cell>
          <cell r="R153" t="str">
            <v>Project</v>
          </cell>
          <cell r="S153" t="str">
            <v>Ben Bates</v>
          </cell>
          <cell r="T153" t="str">
            <v>Sub Transmission Planning</v>
          </cell>
          <cell r="U153" t="str">
            <v>Network Connections</v>
          </cell>
          <cell r="V153" t="str">
            <v>Project</v>
          </cell>
          <cell r="W153" t="str">
            <v>Sub Transmission Planning</v>
          </cell>
          <cell r="X153" t="str">
            <v>Paul Brazier</v>
          </cell>
          <cell r="Y153" t="str">
            <v>Col Hackney</v>
          </cell>
          <cell r="Z153" t="str">
            <v>Richard Jagger</v>
          </cell>
          <cell r="AA153" t="str">
            <v xml:space="preserve">Bruce Sheridan </v>
          </cell>
          <cell r="AB153">
            <v>347583.87545778358</v>
          </cell>
          <cell r="AC153" t="str">
            <v>ESS_2026 Googong to Tralee Route</v>
          </cell>
          <cell r="AD153" t="str">
            <v>Augex</v>
          </cell>
        </row>
        <row r="154">
          <cell r="A154" t="str">
            <v>ESS_2027</v>
          </cell>
          <cell r="B154" t="str">
            <v>Leeton ZS Upgrade</v>
          </cell>
          <cell r="C154" t="str">
            <v>Renewal</v>
          </cell>
          <cell r="D154">
            <v>4200</v>
          </cell>
          <cell r="E154">
            <v>2224151</v>
          </cell>
          <cell r="F154">
            <v>1105515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0.51309399510303622</v>
          </cell>
          <cell r="R154" t="str">
            <v>Project</v>
          </cell>
          <cell r="S154" t="str">
            <v>Ben Bates</v>
          </cell>
          <cell r="T154" t="str">
            <v>Sub Transmission Planning</v>
          </cell>
          <cell r="U154" t="str">
            <v>Renewal</v>
          </cell>
          <cell r="V154" t="str">
            <v>Project</v>
          </cell>
          <cell r="W154" t="str">
            <v>Sub Transmission Planning</v>
          </cell>
          <cell r="X154" t="str">
            <v>Paul Brazier</v>
          </cell>
          <cell r="Y154" t="str">
            <v>Col Hackney</v>
          </cell>
          <cell r="Z154" t="str">
            <v>Richard Jagger</v>
          </cell>
          <cell r="AA154" t="str">
            <v xml:space="preserve">Bruce Sheridan </v>
          </cell>
          <cell r="AB154">
            <v>3329666</v>
          </cell>
          <cell r="AC154" t="str">
            <v>ESS_2027 Leeton ZS Upgrade</v>
          </cell>
          <cell r="AD154" t="str">
            <v>Repex</v>
          </cell>
        </row>
        <row r="155">
          <cell r="A155" t="str">
            <v>ESS_2028</v>
          </cell>
          <cell r="B155" t="str">
            <v xml:space="preserve">Pole top refurbishment of Taree to Forster 66kV feeders </v>
          </cell>
          <cell r="C155" t="str">
            <v>Renewal</v>
          </cell>
          <cell r="D155">
            <v>3450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0.78491563647348128</v>
          </cell>
          <cell r="R155" t="str">
            <v>Project</v>
          </cell>
          <cell r="S155" t="str">
            <v>Peter Wilson</v>
          </cell>
          <cell r="T155" t="str">
            <v>Sub Transmission Planning</v>
          </cell>
          <cell r="U155" t="str">
            <v>Renewal</v>
          </cell>
          <cell r="V155" t="str">
            <v>Project</v>
          </cell>
          <cell r="W155" t="str">
            <v>Sub Transmission Planning</v>
          </cell>
          <cell r="X155" t="str">
            <v>Brian Glawson</v>
          </cell>
          <cell r="Y155" t="str">
            <v>Col Hackney</v>
          </cell>
          <cell r="Z155" t="str">
            <v>Richard Jagger</v>
          </cell>
          <cell r="AA155" t="str">
            <v>Rodney Olsen</v>
          </cell>
          <cell r="AB155">
            <v>0</v>
          </cell>
          <cell r="AC155" t="str">
            <v>No SID</v>
          </cell>
          <cell r="AD155" t="str">
            <v>Repex</v>
          </cell>
        </row>
        <row r="156">
          <cell r="A156" t="str">
            <v>ESS_2029</v>
          </cell>
          <cell r="B156" t="str">
            <v>Pole top refurbishment of Dubbo to Nyngan 132kV feeder 943/1, 943/2 and 9GU</v>
          </cell>
          <cell r="C156" t="str">
            <v>Renewal</v>
          </cell>
          <cell r="D156">
            <v>3450</v>
          </cell>
          <cell r="E156">
            <v>62172</v>
          </cell>
          <cell r="F156">
            <v>1904998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0.78003895818154423</v>
          </cell>
          <cell r="R156" t="str">
            <v>Project</v>
          </cell>
          <cell r="S156" t="str">
            <v>Peter Wilson</v>
          </cell>
          <cell r="T156" t="str">
            <v>Sub Transmission Planning</v>
          </cell>
          <cell r="U156" t="str">
            <v>Renewal</v>
          </cell>
          <cell r="V156" t="str">
            <v>Project</v>
          </cell>
          <cell r="W156" t="str">
            <v>Sub Transmission Planning</v>
          </cell>
          <cell r="X156" t="str">
            <v>Brian Glawson</v>
          </cell>
          <cell r="Y156" t="str">
            <v>Col Hackney</v>
          </cell>
          <cell r="Z156" t="str">
            <v>Richard Jagger</v>
          </cell>
          <cell r="AA156" t="str">
            <v xml:space="preserve">Bruce Sheridan </v>
          </cell>
          <cell r="AB156">
            <v>1967170</v>
          </cell>
          <cell r="AC156" t="str">
            <v>No SID</v>
          </cell>
          <cell r="AD156" t="str">
            <v>Repex</v>
          </cell>
        </row>
        <row r="157">
          <cell r="A157" t="str">
            <v>ESS_21</v>
          </cell>
          <cell r="B157" t="str">
            <v>LV network augmentation - PQ</v>
          </cell>
          <cell r="C157" t="str">
            <v>Capacity</v>
          </cell>
          <cell r="D157">
            <v>4050</v>
          </cell>
          <cell r="E157">
            <v>1217605</v>
          </cell>
          <cell r="F157">
            <v>1530010.0904010576</v>
          </cell>
          <cell r="G157">
            <v>1390234.1222763069</v>
          </cell>
          <cell r="H157">
            <v>1285162.2274538218</v>
          </cell>
          <cell r="I157">
            <v>1274579.7105697484</v>
          </cell>
          <cell r="J157">
            <v>1324575.4687499998</v>
          </cell>
          <cell r="K157">
            <v>1357689.8554687495</v>
          </cell>
          <cell r="L157">
            <v>1391632.1018554682</v>
          </cell>
          <cell r="M157">
            <v>1426422.9044018546</v>
          </cell>
          <cell r="N157">
            <v>1462083.4770119009</v>
          </cell>
          <cell r="O157">
            <v>1498635.5639371984</v>
          </cell>
          <cell r="P157">
            <v>1536101.453035628</v>
          </cell>
          <cell r="Q157"/>
          <cell r="R157" t="str">
            <v>Program</v>
          </cell>
          <cell r="S157" t="str">
            <v>Adam Causley</v>
          </cell>
          <cell r="T157" t="str">
            <v>Power Quality &amp; Reliability</v>
          </cell>
          <cell r="U157" t="str">
            <v>Capacity</v>
          </cell>
          <cell r="V157" t="str">
            <v>Reactive program</v>
          </cell>
          <cell r="W157" t="str">
            <v>Distribution Planning</v>
          </cell>
          <cell r="X157" t="str">
            <v>Paul Brazier</v>
          </cell>
          <cell r="Y157" t="str">
            <v>Adam Causley</v>
          </cell>
          <cell r="Z157" t="str">
            <v>Steve Wilson</v>
          </cell>
          <cell r="AA157" t="str">
            <v>Don Darke</v>
          </cell>
          <cell r="AB157">
            <v>6697591.1507009342</v>
          </cell>
          <cell r="AC157" t="str">
            <v>Power Quality Strategy</v>
          </cell>
          <cell r="AD157" t="str">
            <v>Augex</v>
          </cell>
        </row>
        <row r="158">
          <cell r="A158" t="str">
            <v>ESS_21_L</v>
          </cell>
          <cell r="B158" t="str">
            <v>LV network augmentation - PQ</v>
          </cell>
          <cell r="C158" t="str">
            <v>Capacity</v>
          </cell>
          <cell r="D158">
            <v>1350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0.96499375048001479</v>
          </cell>
          <cell r="R158" t="str">
            <v>L</v>
          </cell>
          <cell r="S158"/>
          <cell r="T158"/>
          <cell r="U158"/>
          <cell r="V158"/>
          <cell r="W158"/>
          <cell r="X158"/>
          <cell r="Y158"/>
          <cell r="Z158"/>
          <cell r="AA158"/>
          <cell r="AD158" t="str">
            <v>Augex</v>
          </cell>
        </row>
        <row r="159">
          <cell r="A159" t="str">
            <v>ESS_21_M</v>
          </cell>
          <cell r="B159" t="str">
            <v>LV network augmentation - PQ</v>
          </cell>
          <cell r="C159" t="str">
            <v>Capacity</v>
          </cell>
          <cell r="D159">
            <v>2700</v>
          </cell>
          <cell r="E159">
            <v>0</v>
          </cell>
          <cell r="F159">
            <v>612004.03616042307</v>
          </cell>
          <cell r="G159">
            <v>556093.64891052269</v>
          </cell>
          <cell r="H159">
            <v>514064.89098152879</v>
          </cell>
          <cell r="I159">
            <v>509831.88422789937</v>
          </cell>
          <cell r="J159">
            <v>529830.18749999988</v>
          </cell>
          <cell r="K159">
            <v>543075.94218749984</v>
          </cell>
          <cell r="L159">
            <v>556652.84074218734</v>
          </cell>
          <cell r="M159">
            <v>570569.16176074184</v>
          </cell>
          <cell r="N159">
            <v>584833.39080476039</v>
          </cell>
          <cell r="O159">
            <v>599454.22557487932</v>
          </cell>
          <cell r="P159">
            <v>614440.58121425123</v>
          </cell>
          <cell r="Q159">
            <v>0.84265716049547013</v>
          </cell>
          <cell r="R159" t="str">
            <v>M</v>
          </cell>
          <cell r="S159"/>
          <cell r="T159"/>
          <cell r="U159"/>
          <cell r="V159"/>
          <cell r="W159"/>
          <cell r="X159"/>
          <cell r="Y159"/>
          <cell r="Z159"/>
          <cell r="AA159"/>
          <cell r="AD159" t="str">
            <v>Augex</v>
          </cell>
        </row>
        <row r="160">
          <cell r="A160" t="str">
            <v>ESS_21_S</v>
          </cell>
          <cell r="B160" t="str">
            <v>LV network augmentation - PQ</v>
          </cell>
          <cell r="C160" t="str">
            <v>Capacity</v>
          </cell>
          <cell r="D160">
            <v>4050</v>
          </cell>
          <cell r="E160">
            <v>1217605</v>
          </cell>
          <cell r="F160">
            <v>918006.05424063455</v>
          </cell>
          <cell r="G160">
            <v>834140.47336578416</v>
          </cell>
          <cell r="H160">
            <v>771097.33647229313</v>
          </cell>
          <cell r="I160">
            <v>764747.82634184905</v>
          </cell>
          <cell r="J160">
            <v>794745.28124999988</v>
          </cell>
          <cell r="K160">
            <v>814613.9132812497</v>
          </cell>
          <cell r="L160">
            <v>834979.2611132809</v>
          </cell>
          <cell r="M160">
            <v>855853.74264111288</v>
          </cell>
          <cell r="N160">
            <v>877250.08620714059</v>
          </cell>
          <cell r="O160">
            <v>899181.33836231893</v>
          </cell>
          <cell r="P160">
            <v>921660.87182137673</v>
          </cell>
          <cell r="Q160">
            <v>0.54880455440603804</v>
          </cell>
          <cell r="R160" t="str">
            <v>S</v>
          </cell>
          <cell r="S160"/>
          <cell r="T160"/>
          <cell r="U160"/>
          <cell r="V160"/>
          <cell r="W160"/>
          <cell r="X160"/>
          <cell r="Y160"/>
          <cell r="Z160"/>
          <cell r="AA160"/>
          <cell r="AB160">
            <v>4505596.6904205605</v>
          </cell>
          <cell r="AD160" t="str">
            <v>Augex</v>
          </cell>
        </row>
        <row r="161">
          <cell r="A161" t="str">
            <v>ESS_22</v>
          </cell>
          <cell r="B161" t="str">
            <v>Crossings of Navigable Waterways</v>
          </cell>
          <cell r="C161" t="str">
            <v>Compliance</v>
          </cell>
          <cell r="D161">
            <v>4350</v>
          </cell>
          <cell r="E161">
            <v>1143576</v>
          </cell>
          <cell r="F161">
            <v>2584201.367885198</v>
          </cell>
          <cell r="G161">
            <v>2603523.0198602122</v>
          </cell>
          <cell r="H161">
            <v>2633360.2952107433</v>
          </cell>
          <cell r="I161">
            <v>2692922.5536036035</v>
          </cell>
          <cell r="J161">
            <v>2979542.0318914149</v>
          </cell>
          <cell r="K161">
            <v>3054030.5826887004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/>
          <cell r="R161" t="str">
            <v>Program</v>
          </cell>
          <cell r="S161" t="str">
            <v>Mal Chessells</v>
          </cell>
          <cell r="T161" t="str">
            <v>Primary Systems</v>
          </cell>
          <cell r="U161" t="str">
            <v>Compliance</v>
          </cell>
          <cell r="V161" t="str">
            <v>Proactive program</v>
          </cell>
          <cell r="W161" t="str">
            <v>Distribution Planning</v>
          </cell>
          <cell r="X161" t="str">
            <v>Brian Glawson</v>
          </cell>
          <cell r="Y161" t="str">
            <v>Neil Chapman</v>
          </cell>
          <cell r="Z161" t="str">
            <v>Steve Wilson</v>
          </cell>
          <cell r="AA161" t="str">
            <v>Jeremy Gray</v>
          </cell>
          <cell r="AB161">
            <v>11657583.236559756</v>
          </cell>
          <cell r="AC161" t="str">
            <v>ESS_22_S Crossings of Navigable Waterways</v>
          </cell>
          <cell r="AD161" t="str">
            <v>Augex</v>
          </cell>
        </row>
        <row r="162">
          <cell r="A162" t="str">
            <v>ESS_22_L</v>
          </cell>
          <cell r="B162" t="str">
            <v>Crossings of Navigable Waterways</v>
          </cell>
          <cell r="C162" t="str">
            <v>Compliance</v>
          </cell>
          <cell r="D162">
            <v>1450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0.96465977448529205</v>
          </cell>
          <cell r="R162" t="str">
            <v>L</v>
          </cell>
          <cell r="S162"/>
          <cell r="T162"/>
          <cell r="U162"/>
          <cell r="V162"/>
          <cell r="W162"/>
          <cell r="X162"/>
          <cell r="Y162"/>
          <cell r="Z162"/>
          <cell r="AA162"/>
          <cell r="AB162">
            <v>0</v>
          </cell>
          <cell r="AD162" t="str">
            <v>Augex</v>
          </cell>
        </row>
        <row r="163">
          <cell r="A163" t="str">
            <v>ESS_22_M</v>
          </cell>
          <cell r="B163" t="str">
            <v>Crossings of Navigable Waterways</v>
          </cell>
          <cell r="C163" t="str">
            <v>Compliance</v>
          </cell>
          <cell r="D163">
            <v>2900</v>
          </cell>
          <cell r="E163">
            <v>0</v>
          </cell>
          <cell r="F163">
            <v>1033680.5471540792</v>
          </cell>
          <cell r="G163">
            <v>1041409.2079440848</v>
          </cell>
          <cell r="H163">
            <v>1053344.1180842975</v>
          </cell>
          <cell r="I163">
            <v>1077169.0214414415</v>
          </cell>
          <cell r="J163">
            <v>1191816.8127565659</v>
          </cell>
          <cell r="K163">
            <v>1221612.2330754802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0.83947648771444106</v>
          </cell>
          <cell r="R163" t="str">
            <v>M</v>
          </cell>
          <cell r="S163"/>
          <cell r="T163"/>
          <cell r="U163"/>
          <cell r="V163"/>
          <cell r="W163"/>
          <cell r="X163"/>
          <cell r="Y163"/>
          <cell r="Z163"/>
          <cell r="AA163"/>
          <cell r="AB163">
            <v>4205602.8946239036</v>
          </cell>
          <cell r="AD163" t="str">
            <v>Augex</v>
          </cell>
        </row>
        <row r="164">
          <cell r="A164" t="str">
            <v>ESS_22_S</v>
          </cell>
          <cell r="B164" t="str">
            <v>Crossings of Navigable Waterways</v>
          </cell>
          <cell r="C164" t="str">
            <v>Compliance</v>
          </cell>
          <cell r="D164">
            <v>4350</v>
          </cell>
          <cell r="E164">
            <v>1143576</v>
          </cell>
          <cell r="F164">
            <v>1550520.8207311188</v>
          </cell>
          <cell r="G164">
            <v>1562113.8119161273</v>
          </cell>
          <cell r="H164">
            <v>1580016.177126446</v>
          </cell>
          <cell r="I164">
            <v>1615753.532162162</v>
          </cell>
          <cell r="J164">
            <v>1787725.2191348488</v>
          </cell>
          <cell r="K164">
            <v>1832418.3496132202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0.43767867066223554</v>
          </cell>
          <cell r="R164" t="str">
            <v>S</v>
          </cell>
          <cell r="S164"/>
          <cell r="T164"/>
          <cell r="U164"/>
          <cell r="V164"/>
          <cell r="W164"/>
          <cell r="X164"/>
          <cell r="Y164"/>
          <cell r="Z164"/>
          <cell r="AA164"/>
          <cell r="AB164">
            <v>7451980.3419358544</v>
          </cell>
          <cell r="AD164" t="str">
            <v>Augex</v>
          </cell>
        </row>
        <row r="165">
          <cell r="A165" t="str">
            <v>ESS_23N</v>
          </cell>
          <cell r="B165" t="str">
            <v>LV Spreader Installation - all allocations</v>
          </cell>
          <cell r="C165" t="str">
            <v>Compliance</v>
          </cell>
          <cell r="D165">
            <v>4500</v>
          </cell>
          <cell r="E165">
            <v>0</v>
          </cell>
          <cell r="F165">
            <v>1162705.1590895182</v>
          </cell>
          <cell r="G165">
            <v>1064774.2319771384</v>
          </cell>
          <cell r="H165">
            <v>984300.12742213719</v>
          </cell>
          <cell r="I165">
            <v>976195.02403913625</v>
          </cell>
          <cell r="J165">
            <v>1004469.7304687498</v>
          </cell>
          <cell r="K165">
            <v>1029581.4737304684</v>
          </cell>
          <cell r="L165">
            <v>1055321.0105737301</v>
          </cell>
          <cell r="M165">
            <v>1081704.0358380731</v>
          </cell>
          <cell r="N165">
            <v>1108746.6367340249</v>
          </cell>
          <cell r="O165">
            <v>1136465.3026523753</v>
          </cell>
          <cell r="P165">
            <v>1164876.9352186846</v>
          </cell>
          <cell r="Q165"/>
          <cell r="R165" t="str">
            <v>Program</v>
          </cell>
          <cell r="S165" t="str">
            <v>Mal Chessells</v>
          </cell>
          <cell r="T165" t="str">
            <v>Network Development</v>
          </cell>
          <cell r="U165" t="str">
            <v>Compliance</v>
          </cell>
          <cell r="V165" t="str">
            <v>Reactive program</v>
          </cell>
          <cell r="W165" t="str">
            <v>Distribution Planning</v>
          </cell>
          <cell r="X165" t="str">
            <v>Brian Glawson</v>
          </cell>
          <cell r="Y165" t="str">
            <v>Neil Chapman</v>
          </cell>
          <cell r="Z165" t="str">
            <v>Brett Sills</v>
          </cell>
          <cell r="AA165" t="str">
            <v>Not Specified</v>
          </cell>
          <cell r="AB165">
            <v>4187974.5425279299</v>
          </cell>
          <cell r="AC165" t="str">
            <v>ESS_23_S Low Voltage Spreader Installation</v>
          </cell>
          <cell r="AD165" t="str">
            <v>Augex</v>
          </cell>
        </row>
        <row r="166">
          <cell r="A166" t="str">
            <v>ESS_23N_L</v>
          </cell>
          <cell r="B166" t="str">
            <v>LV Spreader Installation - all allocations</v>
          </cell>
          <cell r="C166" t="str">
            <v>Compliance</v>
          </cell>
          <cell r="D166">
            <v>1500</v>
          </cell>
          <cell r="E166">
            <v>0</v>
          </cell>
          <cell r="F166">
            <v>232541.03181790365</v>
          </cell>
          <cell r="G166">
            <v>212954.84639542768</v>
          </cell>
          <cell r="H166">
            <v>196860.02548442743</v>
          </cell>
          <cell r="I166">
            <v>195239.00480782727</v>
          </cell>
          <cell r="J166">
            <v>200893.94609374995</v>
          </cell>
          <cell r="K166">
            <v>205916.29474609368</v>
          </cell>
          <cell r="L166">
            <v>211064.202114746</v>
          </cell>
          <cell r="M166">
            <v>216340.80716761464</v>
          </cell>
          <cell r="N166">
            <v>221749.32734680499</v>
          </cell>
          <cell r="O166">
            <v>227293.06053047508</v>
          </cell>
          <cell r="P166">
            <v>232975.3870437369</v>
          </cell>
          <cell r="Q166">
            <v>0.96168053215526916</v>
          </cell>
          <cell r="R166" t="str">
            <v>L</v>
          </cell>
          <cell r="S166"/>
          <cell r="T166"/>
          <cell r="U166"/>
          <cell r="V166"/>
          <cell r="W166"/>
          <cell r="X166"/>
          <cell r="Y166"/>
          <cell r="Z166"/>
          <cell r="AA166"/>
          <cell r="AD166" t="str">
            <v>Augex</v>
          </cell>
        </row>
        <row r="167">
          <cell r="A167" t="str">
            <v>ESS_23N_M</v>
          </cell>
          <cell r="B167" t="str">
            <v>LV Spreader Installation - all allocations</v>
          </cell>
          <cell r="C167" t="str">
            <v>Compliance</v>
          </cell>
          <cell r="D167">
            <v>3000</v>
          </cell>
          <cell r="E167">
            <v>0</v>
          </cell>
          <cell r="F167">
            <v>232541.03181790365</v>
          </cell>
          <cell r="G167">
            <v>212954.84639542768</v>
          </cell>
          <cell r="H167">
            <v>196860.02548442743</v>
          </cell>
          <cell r="I167">
            <v>195239.00480782727</v>
          </cell>
          <cell r="J167">
            <v>200893.94609374995</v>
          </cell>
          <cell r="K167">
            <v>205916.29474609368</v>
          </cell>
          <cell r="L167">
            <v>211064.202114746</v>
          </cell>
          <cell r="M167">
            <v>216340.80716761464</v>
          </cell>
          <cell r="N167">
            <v>221749.32734680499</v>
          </cell>
          <cell r="O167">
            <v>227293.06053047508</v>
          </cell>
          <cell r="P167">
            <v>232975.3870437369</v>
          </cell>
          <cell r="Q167">
            <v>0.82683225570171626</v>
          </cell>
          <cell r="R167" t="str">
            <v>M</v>
          </cell>
          <cell r="S167"/>
          <cell r="T167"/>
          <cell r="U167"/>
          <cell r="V167"/>
          <cell r="W167"/>
          <cell r="X167"/>
          <cell r="Y167"/>
          <cell r="Z167"/>
          <cell r="AA167"/>
          <cell r="AD167" t="str">
            <v>Augex</v>
          </cell>
        </row>
        <row r="168">
          <cell r="A168" t="str">
            <v>ESS_23N_S</v>
          </cell>
          <cell r="B168" t="str">
            <v>LV Spreader Installation - all allocations</v>
          </cell>
          <cell r="C168" t="str">
            <v>Compliance</v>
          </cell>
          <cell r="D168">
            <v>4500</v>
          </cell>
          <cell r="E168">
            <v>0</v>
          </cell>
          <cell r="F168">
            <v>697623.09545371088</v>
          </cell>
          <cell r="G168">
            <v>638864.53918628301</v>
          </cell>
          <cell r="H168">
            <v>590580.07645328238</v>
          </cell>
          <cell r="I168">
            <v>585717.01442348177</v>
          </cell>
          <cell r="J168">
            <v>602681.83828124986</v>
          </cell>
          <cell r="K168">
            <v>617748.88423828105</v>
          </cell>
          <cell r="L168">
            <v>633192.60634423804</v>
          </cell>
          <cell r="M168">
            <v>649022.42150284385</v>
          </cell>
          <cell r="N168">
            <v>665247.98204041494</v>
          </cell>
          <cell r="O168">
            <v>681879.18159142521</v>
          </cell>
          <cell r="P168">
            <v>698926.16113121074</v>
          </cell>
          <cell r="Q168">
            <v>0.4300077156905156</v>
          </cell>
          <cell r="R168" t="str">
            <v>S</v>
          </cell>
          <cell r="S168"/>
          <cell r="T168"/>
          <cell r="U168"/>
          <cell r="V168"/>
          <cell r="W168"/>
          <cell r="X168"/>
          <cell r="Y168"/>
          <cell r="Z168"/>
          <cell r="AA168"/>
          <cell r="AD168" t="str">
            <v>Augex</v>
          </cell>
        </row>
        <row r="169">
          <cell r="A169" t="str">
            <v>ESS_25</v>
          </cell>
          <cell r="B169" t="str">
            <v>Customer Outage Communications Improvement Project</v>
          </cell>
          <cell r="C169" t="str">
            <v>Compliance</v>
          </cell>
          <cell r="D169">
            <v>750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0.99077964570811905</v>
          </cell>
          <cell r="R169" t="str">
            <v>Project</v>
          </cell>
          <cell r="S169" t="str">
            <v>Damien McDonald</v>
          </cell>
          <cell r="T169" t="str">
            <v>Customer Service</v>
          </cell>
          <cell r="U169" t="str">
            <v>Compliance</v>
          </cell>
          <cell r="V169" t="str">
            <v>Project</v>
          </cell>
          <cell r="W169" t="str">
            <v>Customer Service</v>
          </cell>
          <cell r="X169" t="str">
            <v>Belinda Kallmier</v>
          </cell>
          <cell r="Y169" t="str">
            <v>Belinda Kallmier</v>
          </cell>
          <cell r="Z169" t="str">
            <v>Not Specified</v>
          </cell>
          <cell r="AA169" t="str">
            <v>Damien McDonald</v>
          </cell>
          <cell r="AB169">
            <v>0</v>
          </cell>
          <cell r="AC169" t="str">
            <v>ESS_25_S Customer Outage Management System</v>
          </cell>
          <cell r="AD169" t="str">
            <v>Augex</v>
          </cell>
        </row>
        <row r="170">
          <cell r="A170" t="str">
            <v>ESS_26</v>
          </cell>
          <cell r="B170" t="str">
            <v>Service Overhead Replacement</v>
          </cell>
          <cell r="C170" t="str">
            <v>Renewal</v>
          </cell>
          <cell r="D170">
            <v>5250</v>
          </cell>
          <cell r="E170">
            <v>735112</v>
          </cell>
          <cell r="F170">
            <v>6597996.7891226299</v>
          </cell>
          <cell r="G170">
            <v>6150000</v>
          </cell>
          <cell r="H170">
            <v>8332463.0604984369</v>
          </cell>
          <cell r="I170">
            <v>9643963.1597314496</v>
          </cell>
          <cell r="J170">
            <v>9934316.0156249981</v>
          </cell>
          <cell r="K170">
            <v>10182673.916015621</v>
          </cell>
          <cell r="L170">
            <v>10437240.763916012</v>
          </cell>
          <cell r="M170">
            <v>10698171.78301391</v>
          </cell>
          <cell r="N170">
            <v>10965626.077589259</v>
          </cell>
          <cell r="O170">
            <v>11239766.729528986</v>
          </cell>
          <cell r="P170">
            <v>11520760.89776721</v>
          </cell>
          <cell r="Q170"/>
          <cell r="R170" t="str">
            <v>Program</v>
          </cell>
          <cell r="S170" t="str">
            <v>Ian Fitzpatrick</v>
          </cell>
          <cell r="T170" t="str">
            <v>Primary Systems</v>
          </cell>
          <cell r="U170" t="str">
            <v>Renewal</v>
          </cell>
          <cell r="V170" t="str">
            <v>Proactive program</v>
          </cell>
          <cell r="W170" t="str">
            <v>Network Operations</v>
          </cell>
          <cell r="X170" t="str">
            <v>Brian Glawson</v>
          </cell>
          <cell r="Y170" t="str">
            <v>Neil Chapman</v>
          </cell>
          <cell r="Z170" t="str">
            <v>Steve Wilson</v>
          </cell>
          <cell r="AA170" t="str">
            <v>Jeremy Gray</v>
          </cell>
          <cell r="AB170">
            <v>31459535.009352513</v>
          </cell>
          <cell r="AC170" t="str">
            <v>ESS_26_S Service Overhead Replacement</v>
          </cell>
          <cell r="AD170" t="str">
            <v>Repex</v>
          </cell>
        </row>
        <row r="171">
          <cell r="A171" t="str">
            <v>ESS_26_L</v>
          </cell>
          <cell r="B171" t="str">
            <v>Service Overhead Replacement</v>
          </cell>
          <cell r="C171" t="str">
            <v>Renewal</v>
          </cell>
          <cell r="D171">
            <v>1750</v>
          </cell>
          <cell r="E171">
            <v>0</v>
          </cell>
          <cell r="F171">
            <v>1319599.357824526</v>
          </cell>
          <cell r="G171">
            <v>1230000.0000000002</v>
          </cell>
          <cell r="H171">
            <v>1666492.6120996873</v>
          </cell>
          <cell r="I171">
            <v>1928792.6319462899</v>
          </cell>
          <cell r="J171">
            <v>1986863.2031249995</v>
          </cell>
          <cell r="K171">
            <v>2036534.7832031243</v>
          </cell>
          <cell r="L171">
            <v>2087448.1527832022</v>
          </cell>
          <cell r="M171">
            <v>2139634.3566027819</v>
          </cell>
          <cell r="N171">
            <v>2193125.2155178515</v>
          </cell>
          <cell r="O171">
            <v>2247953.3459057976</v>
          </cell>
          <cell r="P171">
            <v>2304152.1795534422</v>
          </cell>
          <cell r="Q171">
            <v>0.93990741619520146</v>
          </cell>
          <cell r="R171" t="str">
            <v>L</v>
          </cell>
          <cell r="S171"/>
          <cell r="T171"/>
          <cell r="U171"/>
          <cell r="V171"/>
          <cell r="W171"/>
          <cell r="X171"/>
          <cell r="Y171"/>
          <cell r="Z171"/>
          <cell r="AA171"/>
          <cell r="AB171">
            <v>6144884.6018705033</v>
          </cell>
          <cell r="AD171" t="str">
            <v>Repex</v>
          </cell>
        </row>
        <row r="172">
          <cell r="A172" t="str">
            <v>ESS_26_M</v>
          </cell>
          <cell r="B172" t="str">
            <v>Service Overhead Replacement</v>
          </cell>
          <cell r="C172" t="str">
            <v>Renewal</v>
          </cell>
          <cell r="D172">
            <v>3500</v>
          </cell>
          <cell r="E172">
            <v>0</v>
          </cell>
          <cell r="F172">
            <v>1319599.357824526</v>
          </cell>
          <cell r="G172">
            <v>1230000.0000000002</v>
          </cell>
          <cell r="H172">
            <v>1666492.6120996873</v>
          </cell>
          <cell r="I172">
            <v>1928792.6319462899</v>
          </cell>
          <cell r="J172">
            <v>1986863.2031249995</v>
          </cell>
          <cell r="K172">
            <v>2036534.7832031243</v>
          </cell>
          <cell r="L172">
            <v>2087448.1527832022</v>
          </cell>
          <cell r="M172">
            <v>2139634.3566027819</v>
          </cell>
          <cell r="N172">
            <v>2193125.2155178515</v>
          </cell>
          <cell r="O172">
            <v>2247953.3459057976</v>
          </cell>
          <cell r="P172">
            <v>2304152.1795534422</v>
          </cell>
          <cell r="Q172">
            <v>0.76472115536491037</v>
          </cell>
          <cell r="R172" t="str">
            <v>M</v>
          </cell>
          <cell r="S172"/>
          <cell r="T172"/>
          <cell r="U172"/>
          <cell r="V172"/>
          <cell r="W172"/>
          <cell r="X172"/>
          <cell r="Y172"/>
          <cell r="Z172"/>
          <cell r="AA172"/>
          <cell r="AB172">
            <v>6144884.6018705033</v>
          </cell>
          <cell r="AD172" t="str">
            <v>Repex</v>
          </cell>
        </row>
        <row r="173">
          <cell r="A173" t="str">
            <v>ESS_26_S</v>
          </cell>
          <cell r="B173" t="str">
            <v>Service Overhead Replacement</v>
          </cell>
          <cell r="C173" t="str">
            <v>Renewal</v>
          </cell>
          <cell r="D173">
            <v>5250</v>
          </cell>
          <cell r="E173">
            <v>735112</v>
          </cell>
          <cell r="F173">
            <v>3958798.0734735779</v>
          </cell>
          <cell r="G173">
            <v>3690000</v>
          </cell>
          <cell r="H173">
            <v>4999477.8362990618</v>
          </cell>
          <cell r="I173">
            <v>5786377.8958388697</v>
          </cell>
          <cell r="J173">
            <v>5960589.6093749991</v>
          </cell>
          <cell r="K173">
            <v>6109604.3496093731</v>
          </cell>
          <cell r="L173">
            <v>6262344.458349607</v>
          </cell>
          <cell r="M173">
            <v>6418903.0698083462</v>
          </cell>
          <cell r="N173">
            <v>6579375.6465535546</v>
          </cell>
          <cell r="O173">
            <v>6743860.0377173917</v>
          </cell>
          <cell r="P173">
            <v>6912456.538660326</v>
          </cell>
          <cell r="Q173">
            <v>0.31773314268161024</v>
          </cell>
          <cell r="R173" t="str">
            <v>S</v>
          </cell>
          <cell r="S173"/>
          <cell r="T173"/>
          <cell r="U173"/>
          <cell r="V173"/>
          <cell r="W173"/>
          <cell r="X173"/>
          <cell r="Y173"/>
          <cell r="Z173"/>
          <cell r="AA173"/>
          <cell r="AB173">
            <v>19169765.80561151</v>
          </cell>
          <cell r="AD173" t="str">
            <v>Repex</v>
          </cell>
        </row>
        <row r="174">
          <cell r="A174" t="str">
            <v>ESS_27</v>
          </cell>
          <cell r="B174" t="str">
            <v>Service Replacements due to voltage drop - PQ</v>
          </cell>
          <cell r="C174" t="str">
            <v>Network Connection</v>
          </cell>
          <cell r="D174">
            <v>3600</v>
          </cell>
          <cell r="E174">
            <v>2458</v>
          </cell>
          <cell r="F174">
            <v>114751.18374534106</v>
          </cell>
          <cell r="G174">
            <v>104267.55917072302</v>
          </cell>
          <cell r="H174">
            <v>96387.167059036641</v>
          </cell>
          <cell r="I174">
            <v>95593.478292731103</v>
          </cell>
          <cell r="J174">
            <v>98239.34726562498</v>
          </cell>
          <cell r="K174">
            <v>100695.3309472656</v>
          </cell>
          <cell r="L174">
            <v>103212.71422094722</v>
          </cell>
          <cell r="M174">
            <v>105793.0320764709</v>
          </cell>
          <cell r="N174">
            <v>108437.85787838265</v>
          </cell>
          <cell r="O174">
            <v>111148.80432534221</v>
          </cell>
          <cell r="P174">
            <v>113927.52443347574</v>
          </cell>
          <cell r="Q174"/>
          <cell r="R174" t="str">
            <v>Program</v>
          </cell>
          <cell r="S174" t="str">
            <v>Adam Causley</v>
          </cell>
          <cell r="T174" t="str">
            <v>Power Quality &amp; Reliability</v>
          </cell>
          <cell r="U174" t="str">
            <v>Network Connections</v>
          </cell>
          <cell r="V174" t="str">
            <v>Reactive program</v>
          </cell>
          <cell r="W174" t="str">
            <v>Network Operations</v>
          </cell>
          <cell r="X174" t="str">
            <v>Paul Brazier</v>
          </cell>
          <cell r="Y174" t="str">
            <v>Adam Causley</v>
          </cell>
          <cell r="Z174" t="str">
            <v>Steve Wilson</v>
          </cell>
          <cell r="AA174" t="str">
            <v>Don Darke</v>
          </cell>
          <cell r="AB174">
            <v>413457.38826783182</v>
          </cell>
          <cell r="AC174" t="str">
            <v>Power Quality Strategy</v>
          </cell>
          <cell r="AD174" t="str">
            <v>Augex</v>
          </cell>
        </row>
        <row r="175">
          <cell r="A175" t="str">
            <v>ESS_27_L</v>
          </cell>
          <cell r="B175" t="str">
            <v>Service Replacements due to voltage drop - PQ</v>
          </cell>
          <cell r="C175" t="str">
            <v>Network Connection</v>
          </cell>
          <cell r="D175">
            <v>1200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0.97657628699553389</v>
          </cell>
          <cell r="R175" t="str">
            <v>L</v>
          </cell>
          <cell r="S175"/>
          <cell r="T175"/>
          <cell r="U175"/>
          <cell r="V175"/>
          <cell r="W175"/>
          <cell r="X175"/>
          <cell r="Y175"/>
          <cell r="Z175"/>
          <cell r="AA175"/>
          <cell r="AB175">
            <v>0</v>
          </cell>
          <cell r="AD175" t="str">
            <v>Augex</v>
          </cell>
        </row>
        <row r="176">
          <cell r="A176" t="str">
            <v>ESS_27_M</v>
          </cell>
          <cell r="B176" t="str">
            <v>Service Replacements due to voltage drop - PQ</v>
          </cell>
          <cell r="C176" t="str">
            <v>Network Connection</v>
          </cell>
          <cell r="D176">
            <v>2400</v>
          </cell>
          <cell r="E176">
            <v>0</v>
          </cell>
          <cell r="F176">
            <v>45900.473498136424</v>
          </cell>
          <cell r="G176">
            <v>41707.023668289214</v>
          </cell>
          <cell r="H176">
            <v>38554.866823614655</v>
          </cell>
          <cell r="I176">
            <v>38237.391317092442</v>
          </cell>
          <cell r="J176">
            <v>39295.738906249993</v>
          </cell>
          <cell r="K176">
            <v>40278.132378906237</v>
          </cell>
          <cell r="L176">
            <v>41285.085688378887</v>
          </cell>
          <cell r="M176">
            <v>42317.21283058836</v>
          </cell>
          <cell r="N176">
            <v>43375.143151353062</v>
          </cell>
          <cell r="O176">
            <v>44459.521730136883</v>
          </cell>
          <cell r="P176">
            <v>45571.009773390295</v>
          </cell>
          <cell r="Q176">
            <v>0.89464288860239882</v>
          </cell>
          <cell r="R176" t="str">
            <v>M</v>
          </cell>
          <cell r="S176"/>
          <cell r="T176"/>
          <cell r="U176"/>
          <cell r="V176"/>
          <cell r="W176"/>
          <cell r="X176"/>
          <cell r="Y176"/>
          <cell r="Z176"/>
          <cell r="AA176"/>
          <cell r="AB176">
            <v>164399.75530713273</v>
          </cell>
          <cell r="AD176" t="str">
            <v>Augex</v>
          </cell>
        </row>
        <row r="177">
          <cell r="A177" t="str">
            <v>ESS_27_S</v>
          </cell>
          <cell r="B177" t="str">
            <v>Service Replacements due to voltage drop - PQ</v>
          </cell>
          <cell r="C177" t="str">
            <v>Network Connection</v>
          </cell>
          <cell r="D177">
            <v>3600</v>
          </cell>
          <cell r="E177">
            <v>2458</v>
          </cell>
          <cell r="F177">
            <v>68850.710247204624</v>
          </cell>
          <cell r="G177">
            <v>62560.535502433806</v>
          </cell>
          <cell r="H177">
            <v>57832.300235421979</v>
          </cell>
          <cell r="I177">
            <v>57356.086975638667</v>
          </cell>
          <cell r="J177">
            <v>58943.608359374986</v>
          </cell>
          <cell r="K177">
            <v>60417.198568359359</v>
          </cell>
          <cell r="L177">
            <v>61927.628532568335</v>
          </cell>
          <cell r="M177">
            <v>63475.819245882536</v>
          </cell>
          <cell r="N177">
            <v>65062.71472702959</v>
          </cell>
          <cell r="O177">
            <v>66689.282595205324</v>
          </cell>
          <cell r="P177">
            <v>68356.51466008545</v>
          </cell>
          <cell r="Q177">
            <v>0.74956855454047489</v>
          </cell>
          <cell r="R177" t="str">
            <v>S</v>
          </cell>
          <cell r="S177"/>
          <cell r="T177"/>
          <cell r="U177"/>
          <cell r="V177"/>
          <cell r="W177"/>
          <cell r="X177"/>
          <cell r="Y177"/>
          <cell r="Z177"/>
          <cell r="AA177"/>
          <cell r="AB177">
            <v>249057.63296069906</v>
          </cell>
          <cell r="AD177" t="str">
            <v>Augex</v>
          </cell>
        </row>
        <row r="178">
          <cell r="A178" t="str">
            <v>ESS_29</v>
          </cell>
          <cell r="B178" t="str">
            <v>Overhead Rural LV conversion to UG for bushfire prevention</v>
          </cell>
          <cell r="C178" t="str">
            <v>Compliance</v>
          </cell>
          <cell r="D178">
            <v>4500</v>
          </cell>
          <cell r="E178">
            <v>4549920</v>
          </cell>
          <cell r="F178">
            <v>5044550.8239101125</v>
          </cell>
          <cell r="G178">
            <v>5120971.6669632122</v>
          </cell>
          <cell r="H178">
            <v>5227913.3258934347</v>
          </cell>
          <cell r="I178">
            <v>5394999.0028842911</v>
          </cell>
          <cell r="J178">
            <v>5519064.4531249981</v>
          </cell>
          <cell r="K178">
            <v>5657041.0644531231</v>
          </cell>
          <cell r="L178">
            <v>5798467.0910644513</v>
          </cell>
          <cell r="M178">
            <v>5943428.7683410617</v>
          </cell>
          <cell r="N178">
            <v>6092014.4875495872</v>
          </cell>
          <cell r="O178">
            <v>6244314.8497383259</v>
          </cell>
          <cell r="P178">
            <v>6400422.7209817832</v>
          </cell>
          <cell r="Q178"/>
          <cell r="R178" t="str">
            <v>Program</v>
          </cell>
          <cell r="S178" t="str">
            <v>Ian Fitzpatrick</v>
          </cell>
          <cell r="T178" t="str">
            <v>Distribution Planning</v>
          </cell>
          <cell r="U178" t="str">
            <v>Compliance</v>
          </cell>
          <cell r="V178" t="str">
            <v>Proactive program</v>
          </cell>
          <cell r="W178" t="str">
            <v>Distribution Planning</v>
          </cell>
          <cell r="X178" t="str">
            <v>Brian Glawson</v>
          </cell>
          <cell r="Y178" t="str">
            <v>Neil Chapman</v>
          </cell>
          <cell r="Z178" t="str">
            <v>Steve Wilson</v>
          </cell>
          <cell r="AA178" t="str">
            <v>Don Darke</v>
          </cell>
          <cell r="AB178">
            <v>25338354.819651052</v>
          </cell>
          <cell r="AC178" t="str">
            <v>ESS_29_S Overhead Rural Low Voltage Conversion to Underground</v>
          </cell>
          <cell r="AD178" t="str">
            <v>Augex</v>
          </cell>
        </row>
        <row r="179">
          <cell r="A179" t="str">
            <v>ESS_29_L</v>
          </cell>
          <cell r="B179" t="str">
            <v>Overhead Rural LV conversion to UG for bushfire prevention</v>
          </cell>
          <cell r="C179" t="str">
            <v>Compliance</v>
          </cell>
          <cell r="D179">
            <v>1500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0.96108803344066662</v>
          </cell>
          <cell r="R179" t="str">
            <v>L</v>
          </cell>
          <cell r="S179"/>
          <cell r="T179"/>
          <cell r="U179"/>
          <cell r="V179"/>
          <cell r="W179"/>
          <cell r="X179"/>
          <cell r="Y179"/>
          <cell r="Z179"/>
          <cell r="AA179"/>
          <cell r="AD179" t="str">
            <v>Augex</v>
          </cell>
        </row>
        <row r="180">
          <cell r="A180" t="str">
            <v>ESS_29_M</v>
          </cell>
          <cell r="B180" t="str">
            <v>Overhead Rural LV conversion to UG for bushfire prevention</v>
          </cell>
          <cell r="C180" t="str">
            <v>Compliance</v>
          </cell>
          <cell r="D180">
            <v>3000</v>
          </cell>
          <cell r="E180">
            <v>0</v>
          </cell>
          <cell r="F180">
            <v>2017820.3295640452</v>
          </cell>
          <cell r="G180">
            <v>2048388.6667852849</v>
          </cell>
          <cell r="H180">
            <v>2091165.3303573742</v>
          </cell>
          <cell r="I180">
            <v>2157999.6011537164</v>
          </cell>
          <cell r="J180">
            <v>2207625.7812499995</v>
          </cell>
          <cell r="K180">
            <v>2262816.4257812495</v>
          </cell>
          <cell r="L180">
            <v>2319386.8364257803</v>
          </cell>
          <cell r="M180">
            <v>2377371.5073364247</v>
          </cell>
          <cell r="N180">
            <v>2436805.7950198348</v>
          </cell>
          <cell r="O180">
            <v>2497725.9398953305</v>
          </cell>
          <cell r="P180">
            <v>2560169.0883927131</v>
          </cell>
          <cell r="Q180">
            <v>0.8262397569871136</v>
          </cell>
          <cell r="R180" t="str">
            <v>M</v>
          </cell>
          <cell r="S180"/>
          <cell r="T180"/>
          <cell r="U180"/>
          <cell r="V180"/>
          <cell r="W180"/>
          <cell r="X180"/>
          <cell r="Y180"/>
          <cell r="Z180"/>
          <cell r="AA180"/>
          <cell r="AD180" t="str">
            <v>Augex</v>
          </cell>
        </row>
        <row r="181">
          <cell r="A181" t="str">
            <v>ESS_29_S</v>
          </cell>
          <cell r="B181" t="str">
            <v>Overhead Rural LV conversion to UG for bushfire prevention</v>
          </cell>
          <cell r="C181" t="str">
            <v>Compliance</v>
          </cell>
          <cell r="D181">
            <v>4500</v>
          </cell>
          <cell r="E181">
            <v>4549920</v>
          </cell>
          <cell r="F181">
            <v>3026730.4943460673</v>
          </cell>
          <cell r="G181">
            <v>3072583.0001779273</v>
          </cell>
          <cell r="H181">
            <v>3136747.9955360605</v>
          </cell>
          <cell r="I181">
            <v>3236999.4017305742</v>
          </cell>
          <cell r="J181">
            <v>3311438.6718749991</v>
          </cell>
          <cell r="K181">
            <v>3394224.6386718741</v>
          </cell>
          <cell r="L181">
            <v>3479080.2546386705</v>
          </cell>
          <cell r="M181">
            <v>3566057.261004637</v>
          </cell>
          <cell r="N181">
            <v>3655208.6925297524</v>
          </cell>
          <cell r="O181">
            <v>3746588.9098429955</v>
          </cell>
          <cell r="P181">
            <v>3840253.6325890701</v>
          </cell>
          <cell r="Q181">
            <v>0.42823021954670804</v>
          </cell>
          <cell r="R181" t="str">
            <v>S</v>
          </cell>
          <cell r="S181"/>
          <cell r="T181"/>
          <cell r="U181"/>
          <cell r="V181"/>
          <cell r="W181"/>
          <cell r="X181"/>
          <cell r="Y181"/>
          <cell r="Z181"/>
          <cell r="AA181"/>
          <cell r="AD181" t="str">
            <v>Augex</v>
          </cell>
        </row>
        <row r="182">
          <cell r="A182" t="str">
            <v>ESS_3</v>
          </cell>
          <cell r="B182" t="str">
            <v>Distribution Growth - Fault Level Constraints</v>
          </cell>
          <cell r="C182" t="str">
            <v>Network Connection</v>
          </cell>
          <cell r="D182">
            <v>6150</v>
          </cell>
          <cell r="E182">
            <v>11869895</v>
          </cell>
          <cell r="F182">
            <v>8180541.506353993</v>
          </cell>
          <cell r="G182">
            <v>12682901.000000002</v>
          </cell>
          <cell r="H182">
            <v>12343057.687499996</v>
          </cell>
          <cell r="I182">
            <v>17810214.830546875</v>
          </cell>
          <cell r="J182">
            <v>16599544.452362496</v>
          </cell>
          <cell r="K182">
            <v>17014533.063671559</v>
          </cell>
          <cell r="L182">
            <v>17439896.390263345</v>
          </cell>
          <cell r="M182">
            <v>17875893.800019927</v>
          </cell>
          <cell r="N182">
            <v>18322791.145020422</v>
          </cell>
          <cell r="O182">
            <v>18780860.923645929</v>
          </cell>
          <cell r="P182">
            <v>19250382.446737073</v>
          </cell>
          <cell r="Q182"/>
          <cell r="R182" t="str">
            <v>Program</v>
          </cell>
          <cell r="S182" t="str">
            <v xml:space="preserve">Vince Kelly </v>
          </cell>
          <cell r="T182" t="str">
            <v>Distribution Planning</v>
          </cell>
          <cell r="U182" t="str">
            <v>Network Connections</v>
          </cell>
          <cell r="V182" t="str">
            <v>Reactive program</v>
          </cell>
          <cell r="W182" t="str">
            <v>Distribution Planning</v>
          </cell>
          <cell r="X182" t="str">
            <v xml:space="preserve">Paul Brazier </v>
          </cell>
          <cell r="Y182" t="str">
            <v xml:space="preserve">Vince Kelly </v>
          </cell>
          <cell r="Z182" t="str">
            <v xml:space="preserve">Steve Wilson </v>
          </cell>
          <cell r="AA182" t="str">
            <v xml:space="preserve">Don Darke </v>
          </cell>
          <cell r="AB182">
            <v>62886610.02440086</v>
          </cell>
          <cell r="AC182" t="str">
            <v>CEOP 2091 Distribution Growth Strategy</v>
          </cell>
          <cell r="AD182" t="str">
            <v>Augex</v>
          </cell>
        </row>
        <row r="183">
          <cell r="A183" t="str">
            <v>ESS_3_L</v>
          </cell>
          <cell r="B183" t="str">
            <v>Distribution Growth - Fault Level Constraints</v>
          </cell>
          <cell r="C183" t="str">
            <v>Network Connection</v>
          </cell>
          <cell r="D183">
            <v>2050</v>
          </cell>
          <cell r="E183">
            <v>0</v>
          </cell>
          <cell r="F183">
            <v>818054.15063539939</v>
          </cell>
          <cell r="G183">
            <v>1268290.1000000001</v>
          </cell>
          <cell r="H183">
            <v>1234305.7687499998</v>
          </cell>
          <cell r="I183">
            <v>1781021.4830546873</v>
          </cell>
          <cell r="J183">
            <v>1659954.4452362496</v>
          </cell>
          <cell r="K183">
            <v>1701453.3063671559</v>
          </cell>
          <cell r="L183">
            <v>1743989.6390263345</v>
          </cell>
          <cell r="M183">
            <v>1787589.3800019927</v>
          </cell>
          <cell r="N183">
            <v>1832279.1145020423</v>
          </cell>
          <cell r="O183">
            <v>1878086.0923645932</v>
          </cell>
          <cell r="P183">
            <v>1925038.2446737075</v>
          </cell>
          <cell r="Q183">
            <v>0.90756086812846082</v>
          </cell>
          <cell r="R183" t="str">
            <v>L</v>
          </cell>
          <cell r="S183"/>
          <cell r="T183"/>
          <cell r="U183"/>
          <cell r="V183"/>
          <cell r="W183"/>
          <cell r="X183"/>
          <cell r="Y183"/>
          <cell r="Z183"/>
          <cell r="AA183"/>
          <cell r="AB183">
            <v>5101671.5024400866</v>
          </cell>
          <cell r="AD183" t="str">
            <v>Augex</v>
          </cell>
        </row>
        <row r="184">
          <cell r="A184" t="str">
            <v>ESS_3_M</v>
          </cell>
          <cell r="B184" t="str">
            <v>Distribution Growth - Fault Level Constraints</v>
          </cell>
          <cell r="C184" t="str">
            <v>Network Connection</v>
          </cell>
          <cell r="D184">
            <v>4100</v>
          </cell>
          <cell r="E184">
            <v>0</v>
          </cell>
          <cell r="F184">
            <v>1636108.3012707988</v>
          </cell>
          <cell r="G184">
            <v>2536580.2000000002</v>
          </cell>
          <cell r="H184">
            <v>2468611.5374999996</v>
          </cell>
          <cell r="I184">
            <v>3562042.9661093745</v>
          </cell>
          <cell r="J184">
            <v>3319908.8904724992</v>
          </cell>
          <cell r="K184">
            <v>3402906.6127343117</v>
          </cell>
          <cell r="L184">
            <v>3487979.278052669</v>
          </cell>
          <cell r="M184">
            <v>3575178.7600039854</v>
          </cell>
          <cell r="N184">
            <v>3664558.2290040846</v>
          </cell>
          <cell r="O184">
            <v>3756172.1847291864</v>
          </cell>
          <cell r="P184">
            <v>3850076.489347415</v>
          </cell>
          <cell r="Q184">
            <v>0.5456173809639806</v>
          </cell>
          <cell r="R184" t="str">
            <v>M</v>
          </cell>
          <cell r="S184"/>
          <cell r="T184"/>
          <cell r="U184"/>
          <cell r="V184"/>
          <cell r="W184"/>
          <cell r="X184"/>
          <cell r="Y184"/>
          <cell r="Z184"/>
          <cell r="AA184"/>
          <cell r="AD184" t="str">
            <v>Augex</v>
          </cell>
        </row>
        <row r="185">
          <cell r="A185" t="str">
            <v>ESS_3_S</v>
          </cell>
          <cell r="B185" t="str">
            <v>Distribution Growth - Fault Level Constraints</v>
          </cell>
          <cell r="C185" t="str">
            <v>Network Connection</v>
          </cell>
          <cell r="D185">
            <v>6150</v>
          </cell>
          <cell r="E185">
            <v>11869895</v>
          </cell>
          <cell r="F185">
            <v>5726379.0544477943</v>
          </cell>
          <cell r="G185">
            <v>8878030.7000000011</v>
          </cell>
          <cell r="H185">
            <v>8640140.3812499978</v>
          </cell>
          <cell r="I185">
            <v>12467150.381382812</v>
          </cell>
          <cell r="J185">
            <v>11619681.116653748</v>
          </cell>
          <cell r="K185">
            <v>11910173.14457009</v>
          </cell>
          <cell r="L185">
            <v>12207927.473184342</v>
          </cell>
          <cell r="M185">
            <v>12513125.660013948</v>
          </cell>
          <cell r="N185">
            <v>12825953.801514296</v>
          </cell>
          <cell r="O185">
            <v>13146602.646552151</v>
          </cell>
          <cell r="P185">
            <v>13475267.712715952</v>
          </cell>
          <cell r="Q185">
            <v>6.5157981068578147E-2</v>
          </cell>
          <cell r="R185" t="str">
            <v>S</v>
          </cell>
          <cell r="S185"/>
          <cell r="T185"/>
          <cell r="U185"/>
          <cell r="V185"/>
          <cell r="W185"/>
          <cell r="X185"/>
          <cell r="Y185"/>
          <cell r="Z185"/>
          <cell r="AA185"/>
          <cell r="AD185" t="str">
            <v>Augex</v>
          </cell>
        </row>
        <row r="186">
          <cell r="A186" t="str">
            <v>ESS_30N</v>
          </cell>
          <cell r="B186" t="str">
            <v>Condition Based Transformer Replacement - all allocations</v>
          </cell>
          <cell r="C186" t="str">
            <v>Renewal</v>
          </cell>
          <cell r="D186">
            <v>4650</v>
          </cell>
          <cell r="E186">
            <v>1419482</v>
          </cell>
          <cell r="F186">
            <v>4767577.9110875633</v>
          </cell>
          <cell r="G186">
            <v>4589960.2360664029</v>
          </cell>
          <cell r="H186">
            <v>4433328.8611430759</v>
          </cell>
          <cell r="I186">
            <v>4467875.8406356778</v>
          </cell>
          <cell r="J186">
            <v>4580823.4960937491</v>
          </cell>
          <cell r="K186">
            <v>4695344.0834960919</v>
          </cell>
          <cell r="L186">
            <v>4812727.6855834946</v>
          </cell>
          <cell r="M186">
            <v>4933045.877723081</v>
          </cell>
          <cell r="N186">
            <v>5056372.0246661576</v>
          </cell>
          <cell r="O186">
            <v>5182781.3252828103</v>
          </cell>
          <cell r="P186">
            <v>5312350.85841488</v>
          </cell>
          <cell r="Q186"/>
          <cell r="R186" t="str">
            <v>Program</v>
          </cell>
          <cell r="S186" t="str">
            <v>David Morton</v>
          </cell>
          <cell r="T186" t="str">
            <v>Secondary Systems - Communications</v>
          </cell>
          <cell r="U186" t="str">
            <v>Renewal</v>
          </cell>
          <cell r="V186" t="str">
            <v>Proactive program</v>
          </cell>
          <cell r="W186" t="str">
            <v>Secondary Systems - Communications</v>
          </cell>
          <cell r="X186" t="str">
            <v>Steve Gough</v>
          </cell>
          <cell r="Y186" t="str">
            <v>neil Chapman</v>
          </cell>
          <cell r="Z186" t="str">
            <v>Richard Jagger</v>
          </cell>
          <cell r="AA186" t="str">
            <v>David Tovey</v>
          </cell>
          <cell r="AB186">
            <v>19678224.848932721</v>
          </cell>
          <cell r="AC186" t="str">
            <v>ESS_3000 RF linking and Ancillary Equipment replacement</v>
          </cell>
          <cell r="AD186" t="str">
            <v>Repex</v>
          </cell>
        </row>
        <row r="187">
          <cell r="A187" t="str">
            <v>ESS_30N_L</v>
          </cell>
          <cell r="B187" t="str">
            <v>Condition Based Transformer Replacement - all allocations</v>
          </cell>
          <cell r="C187" t="str">
            <v>Renewal</v>
          </cell>
          <cell r="D187">
            <v>1550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0.96108803344066662</v>
          </cell>
          <cell r="R187" t="str">
            <v>L</v>
          </cell>
          <cell r="S187"/>
          <cell r="T187"/>
          <cell r="U187"/>
          <cell r="V187"/>
          <cell r="W187"/>
          <cell r="X187"/>
          <cell r="Y187"/>
          <cell r="Z187"/>
          <cell r="AA187"/>
          <cell r="AD187" t="str">
            <v>Repex</v>
          </cell>
        </row>
        <row r="188">
          <cell r="A188" t="str">
            <v>ESS_30N_M</v>
          </cell>
          <cell r="B188" t="str">
            <v>Condition Based Transformer Replacement - all allocations</v>
          </cell>
          <cell r="C188" t="str">
            <v>Renewal</v>
          </cell>
          <cell r="D188">
            <v>3100</v>
          </cell>
          <cell r="E188">
            <v>0</v>
          </cell>
          <cell r="F188">
            <v>1907031.1644350253</v>
          </cell>
          <cell r="G188">
            <v>1835984.0944265614</v>
          </cell>
          <cell r="H188">
            <v>1773331.5444572303</v>
          </cell>
          <cell r="I188">
            <v>1787150.336254271</v>
          </cell>
          <cell r="J188">
            <v>1832329.3984374995</v>
          </cell>
          <cell r="K188">
            <v>1878137.6333984369</v>
          </cell>
          <cell r="L188">
            <v>1925091.0742333976</v>
          </cell>
          <cell r="M188">
            <v>1973218.3510892324</v>
          </cell>
          <cell r="N188">
            <v>2022548.8098664631</v>
          </cell>
          <cell r="O188">
            <v>2073112.5301131243</v>
          </cell>
          <cell r="P188">
            <v>2124940.3433659519</v>
          </cell>
          <cell r="Q188">
            <v>0.82035761955568276</v>
          </cell>
          <cell r="R188" t="str">
            <v>M</v>
          </cell>
          <cell r="S188"/>
          <cell r="T188"/>
          <cell r="U188"/>
          <cell r="V188"/>
          <cell r="W188"/>
          <cell r="X188"/>
          <cell r="Y188"/>
          <cell r="Z188"/>
          <cell r="AA188"/>
          <cell r="AB188">
            <v>7303497.1395730879</v>
          </cell>
          <cell r="AD188" t="str">
            <v>Repex</v>
          </cell>
        </row>
        <row r="189">
          <cell r="A189" t="str">
            <v>ESS_30N_S</v>
          </cell>
          <cell r="B189" t="str">
            <v>Condition Based Transformer Replacement - all allocations</v>
          </cell>
          <cell r="C189" t="str">
            <v>Renewal</v>
          </cell>
          <cell r="D189">
            <v>4650</v>
          </cell>
          <cell r="E189">
            <v>1419482</v>
          </cell>
          <cell r="F189">
            <v>2860546.746652538</v>
          </cell>
          <cell r="G189">
            <v>2753976.1416398417</v>
          </cell>
          <cell r="H189">
            <v>2659997.3166858456</v>
          </cell>
          <cell r="I189">
            <v>2680725.5043814066</v>
          </cell>
          <cell r="J189">
            <v>2748494.0976562495</v>
          </cell>
          <cell r="K189">
            <v>2817206.4500976554</v>
          </cell>
          <cell r="L189">
            <v>2887636.6113500968</v>
          </cell>
          <cell r="M189">
            <v>2959827.5266338484</v>
          </cell>
          <cell r="N189">
            <v>3033823.2147996947</v>
          </cell>
          <cell r="O189">
            <v>3109668.7951696864</v>
          </cell>
          <cell r="P189">
            <v>3187410.5150489281</v>
          </cell>
          <cell r="Q189">
            <v>0.41475700786595204</v>
          </cell>
          <cell r="R189" t="str">
            <v>S</v>
          </cell>
          <cell r="S189"/>
          <cell r="T189"/>
          <cell r="U189"/>
          <cell r="V189"/>
          <cell r="W189"/>
          <cell r="X189"/>
          <cell r="Y189"/>
          <cell r="Z189"/>
          <cell r="AA189"/>
          <cell r="AD189" t="str">
            <v>Repex</v>
          </cell>
        </row>
        <row r="190">
          <cell r="A190" t="str">
            <v>ESS_3000</v>
          </cell>
          <cell r="B190" t="str">
            <v>Ancillary radio Asset Replacement</v>
          </cell>
          <cell r="C190" t="str">
            <v>Renewal</v>
          </cell>
          <cell r="D190">
            <v>2700</v>
          </cell>
          <cell r="E190">
            <v>897775</v>
          </cell>
          <cell r="F190">
            <v>534532.20640567387</v>
          </cell>
          <cell r="G190">
            <v>578135.02179572103</v>
          </cell>
          <cell r="H190">
            <v>461703.19067457365</v>
          </cell>
          <cell r="I190">
            <v>462769.72376782529</v>
          </cell>
          <cell r="J190">
            <v>471797.22477539058</v>
          </cell>
          <cell r="K190">
            <v>483592.15539477521</v>
          </cell>
          <cell r="L190">
            <v>495681.95927964454</v>
          </cell>
          <cell r="M190">
            <v>508074.00826163561</v>
          </cell>
          <cell r="N190">
            <v>520775.85846817645</v>
          </cell>
          <cell r="O190">
            <v>533795.25492988084</v>
          </cell>
          <cell r="P190">
            <v>547140.13630312774</v>
          </cell>
          <cell r="Q190"/>
          <cell r="R190" t="str">
            <v>Program</v>
          </cell>
          <cell r="S190" t="str">
            <v>David Morton</v>
          </cell>
          <cell r="T190" t="str">
            <v>Secondary Systems - Communications</v>
          </cell>
          <cell r="U190" t="str">
            <v>Renewal</v>
          </cell>
          <cell r="V190" t="str">
            <v>Proactive program</v>
          </cell>
          <cell r="W190" t="str">
            <v>Secondary Systems - Communications</v>
          </cell>
          <cell r="X190" t="str">
            <v>Steve Gough</v>
          </cell>
          <cell r="Y190" t="str">
            <v>David Morton</v>
          </cell>
          <cell r="Z190" t="str">
            <v>Richard Jagger</v>
          </cell>
          <cell r="AA190" t="str">
            <v>David Tovey</v>
          </cell>
          <cell r="AB190">
            <v>2934915.142643794</v>
          </cell>
          <cell r="AC190" t="str">
            <v>ESS_3000 RF linking and Ancillary Equipment replacement</v>
          </cell>
          <cell r="AD190" t="str">
            <v>Repex</v>
          </cell>
        </row>
        <row r="191">
          <cell r="A191" t="str">
            <v>ESS_3000_L</v>
          </cell>
          <cell r="B191" t="str">
            <v>Ancillary radio Asset Replacement</v>
          </cell>
          <cell r="C191" t="str">
            <v>Renewal</v>
          </cell>
          <cell r="D191">
            <v>900</v>
          </cell>
          <cell r="E191">
            <v>0</v>
          </cell>
          <cell r="F191">
            <v>106906.44128113479</v>
          </cell>
          <cell r="G191">
            <v>115627.00435914422</v>
          </cell>
          <cell r="H191">
            <v>92340.638134914727</v>
          </cell>
          <cell r="I191">
            <v>92553.944753565069</v>
          </cell>
          <cell r="J191">
            <v>94359.444955078128</v>
          </cell>
          <cell r="K191">
            <v>96718.431078955051</v>
          </cell>
          <cell r="L191">
            <v>99136.391855928916</v>
          </cell>
          <cell r="M191">
            <v>101614.80165232712</v>
          </cell>
          <cell r="N191">
            <v>104155.17169363529</v>
          </cell>
          <cell r="O191">
            <v>106759.05098597618</v>
          </cell>
          <cell r="P191">
            <v>109428.02726062555</v>
          </cell>
          <cell r="Q191">
            <v>0.99011814880784066</v>
          </cell>
          <cell r="R191" t="str">
            <v>L</v>
          </cell>
          <cell r="AD191" t="str">
            <v>Repex</v>
          </cell>
        </row>
        <row r="192">
          <cell r="A192" t="str">
            <v>ESS_3000_M</v>
          </cell>
          <cell r="B192" t="str">
            <v>Ancillary radio Asset Replacement</v>
          </cell>
          <cell r="C192" t="str">
            <v>Renewal</v>
          </cell>
          <cell r="D192">
            <v>1800</v>
          </cell>
          <cell r="E192">
            <v>0</v>
          </cell>
          <cell r="F192">
            <v>106906.44128113479</v>
          </cell>
          <cell r="G192">
            <v>115627.00435914422</v>
          </cell>
          <cell r="H192">
            <v>92340.638134914727</v>
          </cell>
          <cell r="I192">
            <v>92553.944753565069</v>
          </cell>
          <cell r="J192">
            <v>94359.444955078128</v>
          </cell>
          <cell r="K192">
            <v>96718.431078955051</v>
          </cell>
          <cell r="L192">
            <v>99136.391855928916</v>
          </cell>
          <cell r="M192">
            <v>101614.80165232712</v>
          </cell>
          <cell r="N192">
            <v>104155.17169363529</v>
          </cell>
          <cell r="O192">
            <v>106759.05098597618</v>
          </cell>
          <cell r="P192">
            <v>109428.02726062555</v>
          </cell>
          <cell r="Q192">
            <v>0.92454461367454588</v>
          </cell>
          <cell r="R192" t="str">
            <v>M</v>
          </cell>
          <cell r="AD192" t="str">
            <v>Repex</v>
          </cell>
        </row>
        <row r="193">
          <cell r="A193" t="str">
            <v>ESS_3000_S</v>
          </cell>
          <cell r="B193" t="str">
            <v>Ancillary radio Asset Replacement</v>
          </cell>
          <cell r="C193" t="str">
            <v>Renewal</v>
          </cell>
          <cell r="D193">
            <v>2700</v>
          </cell>
          <cell r="E193">
            <v>897775</v>
          </cell>
          <cell r="F193">
            <v>320719.3238434043</v>
          </cell>
          <cell r="G193">
            <v>346881.01307743264</v>
          </cell>
          <cell r="H193">
            <v>277021.91440474422</v>
          </cell>
          <cell r="I193">
            <v>277661.83426069515</v>
          </cell>
          <cell r="J193">
            <v>283078.33486523433</v>
          </cell>
          <cell r="K193">
            <v>290155.29323686514</v>
          </cell>
          <cell r="L193">
            <v>297409.17556778667</v>
          </cell>
          <cell r="M193">
            <v>304844.40495698137</v>
          </cell>
          <cell r="N193">
            <v>312465.51508090587</v>
          </cell>
          <cell r="O193">
            <v>320277.15295792854</v>
          </cell>
          <cell r="P193">
            <v>328284.08178187662</v>
          </cell>
          <cell r="Q193">
            <v>0.84559612985496413</v>
          </cell>
          <cell r="R193" t="str">
            <v>S</v>
          </cell>
          <cell r="S193"/>
          <cell r="T193"/>
          <cell r="U193"/>
          <cell r="V193"/>
          <cell r="W193"/>
          <cell r="X193"/>
          <cell r="Y193"/>
          <cell r="Z193"/>
          <cell r="AA193"/>
          <cell r="AB193">
            <v>2120059.0855862764</v>
          </cell>
          <cell r="AD193" t="str">
            <v>Repex</v>
          </cell>
        </row>
        <row r="194">
          <cell r="A194" t="str">
            <v>ESS_3001</v>
          </cell>
          <cell r="B194" t="str">
            <v>Two Way Radio Base Replacement</v>
          </cell>
          <cell r="C194" t="str">
            <v>Renewal</v>
          </cell>
          <cell r="D194">
            <v>2700</v>
          </cell>
          <cell r="E194">
            <v>1772547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/>
          <cell r="R194" t="str">
            <v>Program</v>
          </cell>
          <cell r="S194" t="str">
            <v>David Morton</v>
          </cell>
          <cell r="T194" t="str">
            <v>Secondary Systems - Communications</v>
          </cell>
          <cell r="U194" t="str">
            <v>Renewal</v>
          </cell>
          <cell r="V194" t="str">
            <v>Proactive program</v>
          </cell>
          <cell r="W194" t="str">
            <v>Secondary Systems - Communications</v>
          </cell>
          <cell r="X194" t="str">
            <v>Steve Gough</v>
          </cell>
          <cell r="Y194" t="str">
            <v>David Morton</v>
          </cell>
          <cell r="Z194" t="str">
            <v>Richard Jagger</v>
          </cell>
          <cell r="AA194" t="str">
            <v>David Tovey</v>
          </cell>
          <cell r="AB194">
            <v>1772547</v>
          </cell>
          <cell r="AC194" t="str">
            <v>ESS_3001 Two Way Radio Equipment</v>
          </cell>
          <cell r="AD194" t="str">
            <v>Repex</v>
          </cell>
        </row>
        <row r="195">
          <cell r="A195" t="str">
            <v>ESS_3001_L</v>
          </cell>
          <cell r="B195" t="str">
            <v>Two Way Radio Base Replacement</v>
          </cell>
          <cell r="C195" t="str">
            <v>Renewal</v>
          </cell>
          <cell r="D195">
            <v>900</v>
          </cell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0.99011814880784066</v>
          </cell>
          <cell r="R195" t="str">
            <v>L</v>
          </cell>
          <cell r="AD195" t="str">
            <v>Repex</v>
          </cell>
        </row>
        <row r="196">
          <cell r="A196" t="str">
            <v>ESS_3001_M</v>
          </cell>
          <cell r="B196" t="str">
            <v>Two Way Radio Base Replacement</v>
          </cell>
          <cell r="C196" t="str">
            <v>Renewal</v>
          </cell>
          <cell r="D196">
            <v>1800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0.92475481537076598</v>
          </cell>
          <cell r="R196" t="str">
            <v>M</v>
          </cell>
          <cell r="AD196" t="str">
            <v>Repex</v>
          </cell>
        </row>
        <row r="197">
          <cell r="A197" t="str">
            <v>ESS_3001_S</v>
          </cell>
          <cell r="B197" t="str">
            <v>Two Way Radio Base Replacement</v>
          </cell>
          <cell r="C197" t="str">
            <v>Renewal</v>
          </cell>
          <cell r="D197">
            <v>2700</v>
          </cell>
          <cell r="E197">
            <v>1772547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0.84684999590453969</v>
          </cell>
          <cell r="R197" t="str">
            <v>S</v>
          </cell>
          <cell r="AD197" t="str">
            <v>Repex</v>
          </cell>
        </row>
        <row r="198">
          <cell r="A198" t="str">
            <v>ESS_3002</v>
          </cell>
          <cell r="B198" t="str">
            <v>Mobile Two Way Radio Replacement</v>
          </cell>
          <cell r="C198" t="str">
            <v>Renewal</v>
          </cell>
          <cell r="D198">
            <v>2700</v>
          </cell>
          <cell r="E198">
            <v>200492</v>
          </cell>
          <cell r="F198">
            <v>56928.70156538226</v>
          </cell>
          <cell r="G198">
            <v>52133.779585361503</v>
          </cell>
          <cell r="H198">
            <v>48193.583529518321</v>
          </cell>
          <cell r="I198">
            <v>47796.739146365551</v>
          </cell>
          <cell r="J198">
            <v>49671.580078124985</v>
          </cell>
          <cell r="K198">
            <v>50913.369580078113</v>
          </cell>
          <cell r="L198">
            <v>52186.203819580056</v>
          </cell>
          <cell r="M198">
            <v>53490.858915069548</v>
          </cell>
          <cell r="N198">
            <v>54828.130387946279</v>
          </cell>
          <cell r="O198">
            <v>56198.833647644933</v>
          </cell>
          <cell r="P198">
            <v>57603.804488836045</v>
          </cell>
          <cell r="Q198"/>
          <cell r="R198" t="str">
            <v>Program</v>
          </cell>
          <cell r="S198" t="str">
            <v>David Morton</v>
          </cell>
          <cell r="T198" t="str">
            <v>Secondary Systems - Communications</v>
          </cell>
          <cell r="U198" t="str">
            <v>Renewal</v>
          </cell>
          <cell r="V198" t="str">
            <v>Proactive program</v>
          </cell>
          <cell r="W198" t="str">
            <v>Secondary Systems - Communications</v>
          </cell>
          <cell r="X198" t="str">
            <v>Steve Gough</v>
          </cell>
          <cell r="Y198" t="str">
            <v>David Morton</v>
          </cell>
          <cell r="Z198" t="str">
            <v>Richard Jagger</v>
          </cell>
          <cell r="AA198" t="str">
            <v>David Tovey</v>
          </cell>
          <cell r="AB198">
            <v>405544.80382662761</v>
          </cell>
          <cell r="AC198" t="str">
            <v>No SID</v>
          </cell>
          <cell r="AD198" t="str">
            <v>Repex</v>
          </cell>
        </row>
        <row r="199">
          <cell r="A199" t="str">
            <v>ESS_3002_L</v>
          </cell>
          <cell r="B199" t="str">
            <v>Mobile Two Way Radio Replacement</v>
          </cell>
          <cell r="C199" t="str">
            <v>Renewal</v>
          </cell>
          <cell r="D199">
            <v>900</v>
          </cell>
          <cell r="E199">
            <v>0</v>
          </cell>
          <cell r="F199">
            <v>11385.740313076452</v>
          </cell>
          <cell r="G199">
            <v>10426.755917072302</v>
          </cell>
          <cell r="H199">
            <v>9638.7167059036638</v>
          </cell>
          <cell r="I199">
            <v>9559.3478292731106</v>
          </cell>
          <cell r="J199">
            <v>9934.3160156249978</v>
          </cell>
          <cell r="K199">
            <v>10182.673916015621</v>
          </cell>
          <cell r="L199">
            <v>10437.240763916012</v>
          </cell>
          <cell r="M199">
            <v>10698.17178301391</v>
          </cell>
          <cell r="N199">
            <v>10965.626077589257</v>
          </cell>
          <cell r="O199">
            <v>11239.766729528987</v>
          </cell>
          <cell r="P199">
            <v>11520.76089776721</v>
          </cell>
          <cell r="Q199">
            <v>0.99014715889886651</v>
          </cell>
          <cell r="R199" t="str">
            <v>L</v>
          </cell>
          <cell r="S199"/>
          <cell r="T199"/>
          <cell r="U199"/>
          <cell r="V199"/>
          <cell r="W199"/>
          <cell r="X199"/>
          <cell r="Y199"/>
          <cell r="Z199"/>
          <cell r="AA199"/>
          <cell r="AB199">
            <v>41010.560765325528</v>
          </cell>
          <cell r="AD199" t="str">
            <v>Repex</v>
          </cell>
        </row>
        <row r="200">
          <cell r="A200" t="str">
            <v>ESS_3002_M</v>
          </cell>
          <cell r="B200" t="str">
            <v>Mobile Two Way Radio Replacement</v>
          </cell>
          <cell r="C200" t="str">
            <v>Renewal</v>
          </cell>
          <cell r="D200">
            <v>1800</v>
          </cell>
          <cell r="E200">
            <v>0</v>
          </cell>
          <cell r="F200">
            <v>11385.740313076452</v>
          </cell>
          <cell r="G200">
            <v>10426.755917072302</v>
          </cell>
          <cell r="H200">
            <v>9638.7167059036638</v>
          </cell>
          <cell r="I200">
            <v>9559.3478292731106</v>
          </cell>
          <cell r="J200">
            <v>9934.3160156249978</v>
          </cell>
          <cell r="K200">
            <v>10182.673916015621</v>
          </cell>
          <cell r="L200">
            <v>10437.240763916012</v>
          </cell>
          <cell r="M200">
            <v>10698.17178301391</v>
          </cell>
          <cell r="N200">
            <v>10965.626077589257</v>
          </cell>
          <cell r="O200">
            <v>11239.766729528987</v>
          </cell>
          <cell r="P200">
            <v>11520.76089776721</v>
          </cell>
          <cell r="Q200">
            <v>0.92475481537076598</v>
          </cell>
          <cell r="R200" t="str">
            <v>M</v>
          </cell>
          <cell r="AD200" t="str">
            <v>Repex</v>
          </cell>
        </row>
        <row r="201">
          <cell r="A201" t="str">
            <v>ESS_3002_S</v>
          </cell>
          <cell r="B201" t="str">
            <v>Mobile Two Way Radio Replacement</v>
          </cell>
          <cell r="C201" t="str">
            <v>Renewal</v>
          </cell>
          <cell r="D201">
            <v>2700</v>
          </cell>
          <cell r="E201">
            <v>200492</v>
          </cell>
          <cell r="F201">
            <v>34157.220939229352</v>
          </cell>
          <cell r="G201">
            <v>31280.267751216899</v>
          </cell>
          <cell r="H201">
            <v>28916.150117710989</v>
          </cell>
          <cell r="I201">
            <v>28678.043487819334</v>
          </cell>
          <cell r="J201">
            <v>29802.948046874993</v>
          </cell>
          <cell r="K201">
            <v>30548.021748046867</v>
          </cell>
          <cell r="L201">
            <v>31311.722291748036</v>
          </cell>
          <cell r="M201">
            <v>32094.515349041732</v>
          </cell>
          <cell r="N201">
            <v>32896.878232767769</v>
          </cell>
          <cell r="O201">
            <v>33719.30018858696</v>
          </cell>
          <cell r="P201">
            <v>34562.282693301626</v>
          </cell>
          <cell r="Q201">
            <v>0.84769709635958801</v>
          </cell>
          <cell r="R201" t="str">
            <v>S</v>
          </cell>
          <cell r="AD201" t="str">
            <v>Repex</v>
          </cell>
        </row>
        <row r="202">
          <cell r="A202" t="str">
            <v>ESS_31</v>
          </cell>
          <cell r="B202" t="str">
            <v>Enclosed Substation Refurbishment Program</v>
          </cell>
          <cell r="C202" t="str">
            <v>Renewal</v>
          </cell>
          <cell r="D202">
            <v>3900</v>
          </cell>
          <cell r="E202">
            <v>4240811</v>
          </cell>
          <cell r="F202">
            <v>4414606.3749528304</v>
          </cell>
          <cell r="G202">
            <v>4919999.9999999981</v>
          </cell>
          <cell r="H202">
            <v>6640629.6923101787</v>
          </cell>
          <cell r="I202">
            <v>7042486.4171293769</v>
          </cell>
          <cell r="J202">
            <v>7285165.0781249981</v>
          </cell>
          <cell r="K202">
            <v>7467294.2050781231</v>
          </cell>
          <cell r="L202">
            <v>7653976.5602050768</v>
          </cell>
          <cell r="M202">
            <v>7845325.9742102008</v>
          </cell>
          <cell r="N202">
            <v>8041459.1235654559</v>
          </cell>
          <cell r="O202">
            <v>8242495.6016545901</v>
          </cell>
          <cell r="P202">
            <v>8448557.9916959535</v>
          </cell>
          <cell r="Q202"/>
          <cell r="R202" t="str">
            <v>Program</v>
          </cell>
          <cell r="S202" t="str">
            <v>Daniel Kelly</v>
          </cell>
          <cell r="T202" t="str">
            <v>Network Operations</v>
          </cell>
          <cell r="U202" t="str">
            <v>Renewal</v>
          </cell>
          <cell r="V202" t="str">
            <v>Proactive program</v>
          </cell>
          <cell r="W202" t="str">
            <v>Network Operations</v>
          </cell>
          <cell r="X202" t="str">
            <v>Brian Glawson</v>
          </cell>
          <cell r="Y202" t="str">
            <v>Bradley Trethewey</v>
          </cell>
          <cell r="Z202" t="str">
            <v>Steve Wilson</v>
          </cell>
          <cell r="AA202" t="str">
            <v>Don Darke</v>
          </cell>
          <cell r="AB202">
            <v>27258533.484392382</v>
          </cell>
          <cell r="AC202" t="str">
            <v>ESS_31_S Enclosed Substation Refurbishment Programme</v>
          </cell>
          <cell r="AD202" t="str">
            <v>Repex</v>
          </cell>
        </row>
        <row r="203">
          <cell r="A203" t="str">
            <v>ESS_31_L</v>
          </cell>
          <cell r="B203" t="str">
            <v>Enclosed Substation Refurbishment Program</v>
          </cell>
          <cell r="C203" t="str">
            <v>Renewal</v>
          </cell>
          <cell r="D203">
            <v>1300</v>
          </cell>
          <cell r="E203">
            <v>0</v>
          </cell>
          <cell r="F203">
            <v>882921.27499056607</v>
          </cell>
          <cell r="G203">
            <v>983999.99999999977</v>
          </cell>
          <cell r="H203">
            <v>1328125.9384620357</v>
          </cell>
          <cell r="I203">
            <v>1408497.2834258752</v>
          </cell>
          <cell r="J203">
            <v>1457033.0156249998</v>
          </cell>
          <cell r="K203">
            <v>1493458.8410156246</v>
          </cell>
          <cell r="L203">
            <v>1530795.3120410154</v>
          </cell>
          <cell r="M203">
            <v>1569065.1948420403</v>
          </cell>
          <cell r="N203">
            <v>1608291.8247130911</v>
          </cell>
          <cell r="O203">
            <v>1648499.1203309181</v>
          </cell>
          <cell r="P203">
            <v>1689711.5983391907</v>
          </cell>
          <cell r="Q203">
            <v>0.97184802972258688</v>
          </cell>
          <cell r="R203" t="str">
            <v>L</v>
          </cell>
          <cell r="AD203" t="str">
            <v>Repex</v>
          </cell>
        </row>
        <row r="204">
          <cell r="A204" t="str">
            <v>ESS_31_M</v>
          </cell>
          <cell r="B204" t="str">
            <v>Enclosed Substation Refurbishment Program</v>
          </cell>
          <cell r="C204" t="str">
            <v>Renewal</v>
          </cell>
          <cell r="D204">
            <v>2600</v>
          </cell>
          <cell r="E204">
            <v>0</v>
          </cell>
          <cell r="F204">
            <v>882921.27499056607</v>
          </cell>
          <cell r="G204">
            <v>983999.99999999977</v>
          </cell>
          <cell r="H204">
            <v>1328125.9384620357</v>
          </cell>
          <cell r="I204">
            <v>1408497.2834258752</v>
          </cell>
          <cell r="J204">
            <v>1457033.0156249998</v>
          </cell>
          <cell r="K204">
            <v>1493458.8410156246</v>
          </cell>
          <cell r="L204">
            <v>1530795.3120410154</v>
          </cell>
          <cell r="M204">
            <v>1569065.1948420403</v>
          </cell>
          <cell r="N204">
            <v>1608291.8247130911</v>
          </cell>
          <cell r="O204">
            <v>1648499.1203309181</v>
          </cell>
          <cell r="P204">
            <v>1689711.5983391907</v>
          </cell>
          <cell r="Q204">
            <v>0.86570799224865147</v>
          </cell>
          <cell r="R204" t="str">
            <v>M</v>
          </cell>
          <cell r="S204"/>
          <cell r="T204"/>
          <cell r="U204"/>
          <cell r="V204"/>
          <cell r="W204"/>
          <cell r="X204"/>
          <cell r="Y204"/>
          <cell r="Z204"/>
          <cell r="AA204"/>
          <cell r="AB204">
            <v>4603544.4968784768</v>
          </cell>
          <cell r="AD204" t="str">
            <v>Repex</v>
          </cell>
        </row>
        <row r="205">
          <cell r="A205" t="str">
            <v>ESS_31_S</v>
          </cell>
          <cell r="B205" t="str">
            <v>Enclosed Substation Refurbishment Program</v>
          </cell>
          <cell r="C205" t="str">
            <v>Renewal</v>
          </cell>
          <cell r="D205">
            <v>3900</v>
          </cell>
          <cell r="E205">
            <v>4240811</v>
          </cell>
          <cell r="F205">
            <v>2648763.8249716982</v>
          </cell>
          <cell r="G205">
            <v>2951999.9999999991</v>
          </cell>
          <cell r="H205">
            <v>3984377.8153861077</v>
          </cell>
          <cell r="I205">
            <v>4225491.850277626</v>
          </cell>
          <cell r="J205">
            <v>4371099.0468749991</v>
          </cell>
          <cell r="K205">
            <v>4480376.5230468735</v>
          </cell>
          <cell r="L205">
            <v>4592385.9361230461</v>
          </cell>
          <cell r="M205">
            <v>4707195.5845261207</v>
          </cell>
          <cell r="N205">
            <v>4824875.4741392732</v>
          </cell>
          <cell r="O205">
            <v>4945497.3609927539</v>
          </cell>
          <cell r="P205">
            <v>5069134.7950175721</v>
          </cell>
          <cell r="Q205">
            <v>0.6329428869685525</v>
          </cell>
          <cell r="R205" t="str">
            <v>S</v>
          </cell>
          <cell r="AD205" t="str">
            <v>Repex</v>
          </cell>
        </row>
        <row r="206">
          <cell r="A206" t="str">
            <v>ESS_32N</v>
          </cell>
          <cell r="B206" t="str">
            <v>Overhead Substation Refurbishment Program - all allocations</v>
          </cell>
          <cell r="C206" t="str">
            <v>Renewal</v>
          </cell>
          <cell r="D206">
            <v>4650</v>
          </cell>
          <cell r="E206">
            <v>7158371</v>
          </cell>
          <cell r="F206">
            <v>6453766.8471091203</v>
          </cell>
          <cell r="G206">
            <v>5124999.9999999981</v>
          </cell>
          <cell r="H206">
            <v>5622880.7165586427</v>
          </cell>
          <cell r="I206">
            <v>6071970.0570800956</v>
          </cell>
          <cell r="J206">
            <v>6291733.4765624981</v>
          </cell>
          <cell r="K206">
            <v>6449026.8134765606</v>
          </cell>
          <cell r="L206">
            <v>6610252.483813474</v>
          </cell>
          <cell r="M206">
            <v>6775508.7959088096</v>
          </cell>
          <cell r="N206">
            <v>6944896.5158065297</v>
          </cell>
          <cell r="O206">
            <v>7118518.9287016913</v>
          </cell>
          <cell r="P206">
            <v>7296481.9019192327</v>
          </cell>
          <cell r="Q206"/>
          <cell r="R206" t="str">
            <v>Program</v>
          </cell>
          <cell r="S206" t="str">
            <v>Kevin Reynolds</v>
          </cell>
          <cell r="T206" t="str">
            <v>Network Operations</v>
          </cell>
          <cell r="U206" t="str">
            <v>Renewal</v>
          </cell>
          <cell r="V206" t="str">
            <v>Proactive program</v>
          </cell>
          <cell r="W206" t="str">
            <v>Network Operations</v>
          </cell>
          <cell r="X206" t="str">
            <v>Brian Glawson</v>
          </cell>
          <cell r="Y206" t="str">
            <v>Neil Chapman</v>
          </cell>
          <cell r="Z206" t="str">
            <v>Steve Wilson</v>
          </cell>
          <cell r="AA206" t="str">
            <v>Don Darke</v>
          </cell>
          <cell r="AB206">
            <v>30431988.620747857</v>
          </cell>
          <cell r="AC206" t="str">
            <v>ESS_32_S Distribution Overhead Substation Refurbishment</v>
          </cell>
          <cell r="AD206" t="str">
            <v>Repex</v>
          </cell>
        </row>
        <row r="207">
          <cell r="A207" t="str">
            <v>ESS_32N_L</v>
          </cell>
          <cell r="B207" t="str">
            <v>Overhead Substation Refurbishment Program - all allocations</v>
          </cell>
          <cell r="C207" t="str">
            <v>Renewal</v>
          </cell>
          <cell r="D207">
            <v>1550</v>
          </cell>
          <cell r="E207">
            <v>0</v>
          </cell>
          <cell r="F207">
            <v>1290753.3694218241</v>
          </cell>
          <cell r="G207">
            <v>1024999.9999999998</v>
          </cell>
          <cell r="H207">
            <v>1124576.1433117287</v>
          </cell>
          <cell r="I207">
            <v>1214394.0114160189</v>
          </cell>
          <cell r="J207">
            <v>1258346.6953124995</v>
          </cell>
          <cell r="K207">
            <v>1289805.3626953121</v>
          </cell>
          <cell r="L207">
            <v>1322050.4967626948</v>
          </cell>
          <cell r="M207">
            <v>1355101.7591817619</v>
          </cell>
          <cell r="N207">
            <v>1388979.3031613058</v>
          </cell>
          <cell r="O207">
            <v>1423703.7857403383</v>
          </cell>
          <cell r="P207">
            <v>1459296.3803838466</v>
          </cell>
          <cell r="Q207">
            <v>0.96108803344066662</v>
          </cell>
          <cell r="R207" t="str">
            <v>L</v>
          </cell>
          <cell r="AD207" t="str">
            <v>Repex</v>
          </cell>
        </row>
        <row r="208">
          <cell r="A208" t="str">
            <v>ESS_32N_M</v>
          </cell>
          <cell r="B208" t="str">
            <v>Overhead Substation Refurbishment Program - all allocations</v>
          </cell>
          <cell r="C208" t="str">
            <v>Renewal</v>
          </cell>
          <cell r="D208">
            <v>3100</v>
          </cell>
          <cell r="E208">
            <v>0</v>
          </cell>
          <cell r="F208">
            <v>1290753.3694218241</v>
          </cell>
          <cell r="G208">
            <v>1024999.9999999998</v>
          </cell>
          <cell r="H208">
            <v>1124576.1433117287</v>
          </cell>
          <cell r="I208">
            <v>1214394.0114160189</v>
          </cell>
          <cell r="J208">
            <v>1258346.6953124995</v>
          </cell>
          <cell r="K208">
            <v>1289805.3626953121</v>
          </cell>
          <cell r="L208">
            <v>1322050.4967626948</v>
          </cell>
          <cell r="M208">
            <v>1355101.7591817619</v>
          </cell>
          <cell r="N208">
            <v>1388979.3031613058</v>
          </cell>
          <cell r="O208">
            <v>1423703.7857403383</v>
          </cell>
          <cell r="P208">
            <v>1459296.3803838466</v>
          </cell>
          <cell r="Q208">
            <v>0.81470489305887039</v>
          </cell>
          <cell r="R208" t="str">
            <v>M</v>
          </cell>
          <cell r="AD208" t="str">
            <v>Repex</v>
          </cell>
        </row>
        <row r="209">
          <cell r="A209" t="str">
            <v>ESS_32N_S</v>
          </cell>
          <cell r="B209" t="str">
            <v>Overhead Substation Refurbishment Program - all allocations</v>
          </cell>
          <cell r="C209" t="str">
            <v>Renewal</v>
          </cell>
          <cell r="D209">
            <v>4650</v>
          </cell>
          <cell r="E209">
            <v>7158371</v>
          </cell>
          <cell r="F209">
            <v>3872260.1082654721</v>
          </cell>
          <cell r="G209">
            <v>3074999.9999999991</v>
          </cell>
          <cell r="H209">
            <v>3373728.4299351852</v>
          </cell>
          <cell r="I209">
            <v>3643182.0342480573</v>
          </cell>
          <cell r="J209">
            <v>3775040.0859374986</v>
          </cell>
          <cell r="K209">
            <v>3869416.0880859364</v>
          </cell>
          <cell r="L209">
            <v>3966151.4902880844</v>
          </cell>
          <cell r="M209">
            <v>4065305.2775452859</v>
          </cell>
          <cell r="N209">
            <v>4166937.909483918</v>
          </cell>
          <cell r="O209">
            <v>4271111.3572210148</v>
          </cell>
          <cell r="P209">
            <v>4377889.14115154</v>
          </cell>
          <cell r="Q209">
            <v>0.40600336074262694</v>
          </cell>
          <cell r="R209" t="str">
            <v>S</v>
          </cell>
          <cell r="S209"/>
          <cell r="T209"/>
          <cell r="U209"/>
          <cell r="V209"/>
          <cell r="W209"/>
          <cell r="X209"/>
          <cell r="Y209"/>
          <cell r="Z209"/>
          <cell r="AA209"/>
          <cell r="AB209">
            <v>21122541.572448712</v>
          </cell>
          <cell r="AD209" t="str">
            <v>Repex</v>
          </cell>
        </row>
        <row r="210">
          <cell r="A210" t="str">
            <v>ESS_33</v>
          </cell>
          <cell r="B210" t="str">
            <v>LV Protection Installation program forecast Far West</v>
          </cell>
          <cell r="C210" t="str">
            <v>Renewal</v>
          </cell>
          <cell r="D210">
            <v>3150</v>
          </cell>
          <cell r="E210">
            <v>438735</v>
          </cell>
          <cell r="F210">
            <v>480358.31141386204</v>
          </cell>
          <cell r="G210">
            <v>398317.71616603748</v>
          </cell>
          <cell r="H210">
            <v>245894.90833709273</v>
          </cell>
          <cell r="I210">
            <v>247806.1771659278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/>
          <cell r="R210" t="str">
            <v>Program</v>
          </cell>
          <cell r="S210" t="str">
            <v>Kevin Reynolds</v>
          </cell>
          <cell r="T210" t="str">
            <v>Distribution Planning</v>
          </cell>
          <cell r="U210" t="str">
            <v>Renewal</v>
          </cell>
          <cell r="V210" t="str">
            <v>Proactive program</v>
          </cell>
          <cell r="W210" t="str">
            <v>Distribution Planning</v>
          </cell>
          <cell r="X210" t="str">
            <v>Brian Glawson</v>
          </cell>
          <cell r="Y210" t="str">
            <v>Neil Chapman</v>
          </cell>
          <cell r="Z210" t="str">
            <v>Steve Wilson</v>
          </cell>
          <cell r="AA210" t="str">
            <v>Don Darke</v>
          </cell>
          <cell r="AB210">
            <v>1811112.11308292</v>
          </cell>
          <cell r="AC210" t="str">
            <v>ESS_33_S Low Voltage Fuse Installation Program Broken Hill</v>
          </cell>
          <cell r="AD210" t="str">
            <v>Repex</v>
          </cell>
        </row>
        <row r="211">
          <cell r="A211" t="str">
            <v>ESS_33_L</v>
          </cell>
          <cell r="B211" t="str">
            <v>LV Protection Installation program forecast Far West</v>
          </cell>
          <cell r="C211" t="str">
            <v>Renewal</v>
          </cell>
          <cell r="D211">
            <v>1050</v>
          </cell>
          <cell r="E211">
            <v>0</v>
          </cell>
          <cell r="F211">
            <v>96071.66228277242</v>
          </cell>
          <cell r="G211">
            <v>79663.5432332075</v>
          </cell>
          <cell r="H211">
            <v>49178.981667418549</v>
          </cell>
          <cell r="I211">
            <v>49561.23543318556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0.98556649297463728</v>
          </cell>
          <cell r="R211" t="str">
            <v>L</v>
          </cell>
          <cell r="AD211" t="str">
            <v>Repex</v>
          </cell>
        </row>
        <row r="212">
          <cell r="A212" t="str">
            <v>ESS_33_M</v>
          </cell>
          <cell r="B212" t="str">
            <v>LV Protection Installation program forecast Far West</v>
          </cell>
          <cell r="C212" t="str">
            <v>Renewal</v>
          </cell>
          <cell r="D212">
            <v>2100</v>
          </cell>
          <cell r="E212">
            <v>0</v>
          </cell>
          <cell r="F212">
            <v>96071.66228277242</v>
          </cell>
          <cell r="G212">
            <v>79663.5432332075</v>
          </cell>
          <cell r="H212">
            <v>49178.981667418549</v>
          </cell>
          <cell r="I212">
            <v>49561.23543318556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0.90336550720506303</v>
          </cell>
          <cell r="R212" t="str">
            <v>M</v>
          </cell>
          <cell r="AD212" t="str">
            <v>Repex</v>
          </cell>
        </row>
        <row r="213">
          <cell r="A213" t="str">
            <v>ESS_33_S</v>
          </cell>
          <cell r="B213" t="str">
            <v>LV Protection Installation program forecast Far West</v>
          </cell>
          <cell r="C213" t="str">
            <v>Renewal</v>
          </cell>
          <cell r="D213">
            <v>3150</v>
          </cell>
          <cell r="E213">
            <v>438735</v>
          </cell>
          <cell r="F213">
            <v>288214.9868483172</v>
          </cell>
          <cell r="G213">
            <v>238990.62969962248</v>
          </cell>
          <cell r="H213">
            <v>147536.94500225564</v>
          </cell>
          <cell r="I213">
            <v>148683.70629955668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0.81141223012971131</v>
          </cell>
          <cell r="R213" t="str">
            <v>S</v>
          </cell>
          <cell r="AD213" t="str">
            <v>Repex</v>
          </cell>
        </row>
        <row r="214">
          <cell r="A214" t="str">
            <v>ESS_35</v>
          </cell>
          <cell r="B214" t="str">
            <v>Substation Augmentation - PQ</v>
          </cell>
          <cell r="C214" t="str">
            <v>Capacity</v>
          </cell>
          <cell r="D214">
            <v>4350</v>
          </cell>
          <cell r="E214">
            <v>1797507</v>
          </cell>
          <cell r="F214">
            <v>1912512.1385954753</v>
          </cell>
          <cell r="G214">
            <v>1657586.570745958</v>
          </cell>
          <cell r="H214">
            <v>1532308.5625098981</v>
          </cell>
          <cell r="I214">
            <v>1519690.9482601401</v>
          </cell>
          <cell r="J214">
            <v>1567414.3046874995</v>
          </cell>
          <cell r="K214">
            <v>1606599.6623046871</v>
          </cell>
          <cell r="L214">
            <v>1646764.6538623041</v>
          </cell>
          <cell r="M214">
            <v>1687933.7702088614</v>
          </cell>
          <cell r="N214">
            <v>1730132.1144640828</v>
          </cell>
          <cell r="O214">
            <v>1773385.4173256846</v>
          </cell>
          <cell r="P214">
            <v>1817720.0527588264</v>
          </cell>
          <cell r="Q214"/>
          <cell r="R214" t="str">
            <v>Program</v>
          </cell>
          <cell r="S214" t="str">
            <v>Adam Causley</v>
          </cell>
          <cell r="T214" t="str">
            <v>Power Quality &amp; Reliability</v>
          </cell>
          <cell r="U214" t="str">
            <v>Capacity</v>
          </cell>
          <cell r="V214" t="str">
            <v>Reactive program</v>
          </cell>
          <cell r="W214" t="str">
            <v>Distribution Planning</v>
          </cell>
          <cell r="X214" t="str">
            <v>Paul Brazier</v>
          </cell>
          <cell r="Y214" t="str">
            <v>Adam Causley</v>
          </cell>
          <cell r="Z214" t="str">
            <v>Steve Wilson</v>
          </cell>
          <cell r="AA214" t="str">
            <v>Don Darke</v>
          </cell>
          <cell r="AB214">
            <v>8419605.2201114707</v>
          </cell>
          <cell r="AC214" t="str">
            <v>Power Quality Strategy</v>
          </cell>
          <cell r="AD214" t="str">
            <v>Augex</v>
          </cell>
        </row>
        <row r="215">
          <cell r="A215" t="str">
            <v>ESS_35_L</v>
          </cell>
          <cell r="B215" t="str">
            <v>Substation Augmentation - PQ</v>
          </cell>
          <cell r="C215" t="str">
            <v>Capacity</v>
          </cell>
          <cell r="D215">
            <v>1450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0.96465977448529205</v>
          </cell>
          <cell r="R215" t="str">
            <v>L</v>
          </cell>
          <cell r="S215"/>
          <cell r="T215"/>
          <cell r="U215"/>
          <cell r="V215"/>
          <cell r="W215"/>
          <cell r="X215"/>
          <cell r="Y215"/>
          <cell r="Z215"/>
          <cell r="AA215"/>
          <cell r="AB215">
            <v>0</v>
          </cell>
          <cell r="AD215" t="str">
            <v>Augex</v>
          </cell>
        </row>
        <row r="216">
          <cell r="A216" t="str">
            <v>ESS_35_M</v>
          </cell>
          <cell r="B216" t="str">
            <v>Substation Augmentation - PQ</v>
          </cell>
          <cell r="C216" t="str">
            <v>Capacity</v>
          </cell>
          <cell r="D216">
            <v>2900</v>
          </cell>
          <cell r="E216">
            <v>0</v>
          </cell>
          <cell r="F216">
            <v>765004.85543819016</v>
          </cell>
          <cell r="G216">
            <v>663034.62829838321</v>
          </cell>
          <cell r="H216">
            <v>612923.42500395922</v>
          </cell>
          <cell r="I216">
            <v>607876.37930405606</v>
          </cell>
          <cell r="J216">
            <v>626965.72187499981</v>
          </cell>
          <cell r="K216">
            <v>642639.86492187483</v>
          </cell>
          <cell r="L216">
            <v>658705.86154492164</v>
          </cell>
          <cell r="M216">
            <v>675173.50808354456</v>
          </cell>
          <cell r="N216">
            <v>692052.84578563308</v>
          </cell>
          <cell r="O216">
            <v>709354.16693027387</v>
          </cell>
          <cell r="P216">
            <v>727088.02110353054</v>
          </cell>
          <cell r="Q216">
            <v>0.83536298575366574</v>
          </cell>
          <cell r="R216" t="str">
            <v>M</v>
          </cell>
          <cell r="AD216" t="str">
            <v>Augex</v>
          </cell>
        </row>
        <row r="217">
          <cell r="A217" t="str">
            <v>ESS_35_S</v>
          </cell>
          <cell r="B217" t="str">
            <v>Substation Augmentation - PQ</v>
          </cell>
          <cell r="C217" t="str">
            <v>Capacity</v>
          </cell>
          <cell r="D217">
            <v>4350</v>
          </cell>
          <cell r="E217">
            <v>1797507</v>
          </cell>
          <cell r="F217">
            <v>1147507.2831572851</v>
          </cell>
          <cell r="G217">
            <v>994551.94244757469</v>
          </cell>
          <cell r="H217">
            <v>919385.13750593876</v>
          </cell>
          <cell r="I217">
            <v>911814.5689560842</v>
          </cell>
          <cell r="J217">
            <v>940448.58281249984</v>
          </cell>
          <cell r="K217">
            <v>963959.79738281225</v>
          </cell>
          <cell r="L217">
            <v>988058.79231738241</v>
          </cell>
          <cell r="M217">
            <v>1012760.2621253169</v>
          </cell>
          <cell r="N217">
            <v>1038079.2686784497</v>
          </cell>
          <cell r="O217">
            <v>1064031.2503954107</v>
          </cell>
          <cell r="P217">
            <v>1090632.0316552958</v>
          </cell>
          <cell r="Q217">
            <v>0.45780889081038961</v>
          </cell>
          <cell r="R217" t="str">
            <v>S</v>
          </cell>
          <cell r="AD217" t="str">
            <v>Augex</v>
          </cell>
        </row>
        <row r="218">
          <cell r="A218" t="str">
            <v>ESS_36</v>
          </cell>
          <cell r="B218" t="str">
            <v>Distribution Substation Monitoring - NT</v>
          </cell>
          <cell r="C218" t="str">
            <v>Capacity</v>
          </cell>
          <cell r="D218">
            <v>1050</v>
          </cell>
          <cell r="E218">
            <v>0</v>
          </cell>
          <cell r="F218">
            <v>0</v>
          </cell>
          <cell r="G218">
            <v>49999.999999999985</v>
          </cell>
          <cell r="H218">
            <v>1070701.3931249999</v>
          </cell>
          <cell r="I218">
            <v>1465966.9002500002</v>
          </cell>
          <cell r="J218">
            <v>1099544.4461769529</v>
          </cell>
          <cell r="K218">
            <v>1127033.0573313767</v>
          </cell>
          <cell r="L218">
            <v>1159693.4182128902</v>
          </cell>
          <cell r="M218">
            <v>1188685.7536682123</v>
          </cell>
          <cell r="N218">
            <v>1218402.8975099176</v>
          </cell>
          <cell r="O218">
            <v>1248862.9699476652</v>
          </cell>
          <cell r="P218">
            <v>1280084.5441963566</v>
          </cell>
          <cell r="Q218"/>
          <cell r="R218" t="str">
            <v>Program</v>
          </cell>
          <cell r="S218" t="str">
            <v>Vince Kelly</v>
          </cell>
          <cell r="T218" t="str">
            <v>Distribution Planning</v>
          </cell>
          <cell r="U218" t="str">
            <v>Capacity</v>
          </cell>
          <cell r="V218" t="str">
            <v>Proactive program</v>
          </cell>
          <cell r="W218" t="str">
            <v>Distribution Planning</v>
          </cell>
          <cell r="X218" t="str">
            <v>Paul Brazier</v>
          </cell>
          <cell r="Y218" t="str">
            <v>Vince Kelly</v>
          </cell>
          <cell r="Z218" t="str">
            <v>Steve Wilson</v>
          </cell>
          <cell r="AA218" t="str">
            <v>Don Darke</v>
          </cell>
          <cell r="AB218">
            <v>2586668.2933750004</v>
          </cell>
          <cell r="AC218" t="str">
            <v>Distribution Growth Strategy</v>
          </cell>
          <cell r="AD218" t="str">
            <v>Augex</v>
          </cell>
        </row>
        <row r="219">
          <cell r="A219" t="str">
            <v>ESS_36_L</v>
          </cell>
          <cell r="B219" t="str">
            <v>Distribution Substation Monitoring - NT</v>
          </cell>
          <cell r="C219" t="str">
            <v>Capacity</v>
          </cell>
          <cell r="D219">
            <v>350</v>
          </cell>
          <cell r="E219">
            <v>0</v>
          </cell>
          <cell r="F219">
            <v>0</v>
          </cell>
          <cell r="G219">
            <v>4999.9999999999982</v>
          </cell>
          <cell r="H219">
            <v>107070.1393125</v>
          </cell>
          <cell r="I219">
            <v>146596.69002500002</v>
          </cell>
          <cell r="J219">
            <v>109954.44461769529</v>
          </cell>
          <cell r="K219">
            <v>112703.30573313766</v>
          </cell>
          <cell r="L219">
            <v>115969.34182128902</v>
          </cell>
          <cell r="M219">
            <v>118868.57536682123</v>
          </cell>
          <cell r="N219">
            <v>121840.28975099175</v>
          </cell>
          <cell r="O219">
            <v>124886.29699476653</v>
          </cell>
          <cell r="P219">
            <v>128008.45441963566</v>
          </cell>
          <cell r="Q219">
            <v>0.99187841031744262</v>
          </cell>
          <cell r="R219" t="str">
            <v>L</v>
          </cell>
          <cell r="AD219" t="str">
            <v>Augex</v>
          </cell>
        </row>
        <row r="220">
          <cell r="A220" t="str">
            <v>ESS_36_M</v>
          </cell>
          <cell r="B220" t="str">
            <v>Distribution Substation Monitoring - NT</v>
          </cell>
          <cell r="C220" t="str">
            <v>Capacity</v>
          </cell>
          <cell r="D220">
            <v>700</v>
          </cell>
          <cell r="E220">
            <v>0</v>
          </cell>
          <cell r="F220">
            <v>0</v>
          </cell>
          <cell r="G220">
            <v>4999.9999999999982</v>
          </cell>
          <cell r="H220">
            <v>107070.1393125</v>
          </cell>
          <cell r="I220">
            <v>146596.69002500002</v>
          </cell>
          <cell r="J220">
            <v>109954.44461769529</v>
          </cell>
          <cell r="K220">
            <v>112703.30573313766</v>
          </cell>
          <cell r="L220">
            <v>115969.34182128902</v>
          </cell>
          <cell r="M220">
            <v>118868.57536682123</v>
          </cell>
          <cell r="N220">
            <v>121840.28975099175</v>
          </cell>
          <cell r="O220">
            <v>124886.29699476653</v>
          </cell>
          <cell r="P220">
            <v>128008.45441963566</v>
          </cell>
          <cell r="Q220">
            <v>0.99135521755251221</v>
          </cell>
          <cell r="R220" t="str">
            <v>M</v>
          </cell>
          <cell r="S220"/>
          <cell r="T220"/>
          <cell r="U220"/>
          <cell r="V220"/>
          <cell r="W220"/>
          <cell r="X220"/>
          <cell r="Y220"/>
          <cell r="Z220"/>
          <cell r="AA220"/>
          <cell r="AB220">
            <v>258666.82933750004</v>
          </cell>
          <cell r="AD220" t="str">
            <v>Augex</v>
          </cell>
        </row>
        <row r="221">
          <cell r="A221" t="str">
            <v>ESS_36_S</v>
          </cell>
          <cell r="B221" t="str">
            <v>Distribution Substation Monitoring - NT</v>
          </cell>
          <cell r="C221" t="str">
            <v>Capacity</v>
          </cell>
          <cell r="D221">
            <v>1050</v>
          </cell>
          <cell r="E221">
            <v>0</v>
          </cell>
          <cell r="F221">
            <v>0</v>
          </cell>
          <cell r="G221">
            <v>39999.999999999985</v>
          </cell>
          <cell r="H221">
            <v>856561.11450000003</v>
          </cell>
          <cell r="I221">
            <v>1172773.5202000001</v>
          </cell>
          <cell r="J221">
            <v>879635.55694156233</v>
          </cell>
          <cell r="K221">
            <v>901626.4458651013</v>
          </cell>
          <cell r="L221">
            <v>927754.7345703122</v>
          </cell>
          <cell r="M221">
            <v>950948.60293456982</v>
          </cell>
          <cell r="N221">
            <v>974722.31800793402</v>
          </cell>
          <cell r="O221">
            <v>999090.37595813221</v>
          </cell>
          <cell r="P221">
            <v>1024067.6353570853</v>
          </cell>
          <cell r="Q221">
            <v>0.98897087164956388</v>
          </cell>
          <cell r="R221" t="str">
            <v>S</v>
          </cell>
          <cell r="AD221" t="str">
            <v>Augex</v>
          </cell>
        </row>
        <row r="222">
          <cell r="A222" t="str">
            <v>ESS_38</v>
          </cell>
          <cell r="B222" t="str">
            <v>2 pole Substation Safety Program</v>
          </cell>
          <cell r="C222" t="str">
            <v>Renewal</v>
          </cell>
          <cell r="D222">
            <v>4500</v>
          </cell>
          <cell r="E222">
            <v>913383</v>
          </cell>
          <cell r="F222">
            <v>542834.14565977512</v>
          </cell>
          <cell r="G222">
            <v>890833.35197588569</v>
          </cell>
          <cell r="H222">
            <v>1387708.5344879311</v>
          </cell>
          <cell r="I222">
            <v>1309957.26366125</v>
          </cell>
          <cell r="J222">
            <v>1346651.7265624998</v>
          </cell>
          <cell r="K222">
            <v>1380318.0197265621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/>
          <cell r="R222" t="str">
            <v>Program</v>
          </cell>
          <cell r="S222" t="str">
            <v>Kevin Reynolds</v>
          </cell>
          <cell r="T222" t="str">
            <v>Distribution Planning</v>
          </cell>
          <cell r="U222" t="str">
            <v>Compliance</v>
          </cell>
          <cell r="V222" t="str">
            <v>Proactive program</v>
          </cell>
          <cell r="W222" t="str">
            <v>Distribution Planning</v>
          </cell>
          <cell r="X222" t="str">
            <v>Brian Glawson</v>
          </cell>
          <cell r="Y222" t="str">
            <v>Neil Chapman</v>
          </cell>
          <cell r="Z222" t="str">
            <v>Steve Wilson</v>
          </cell>
          <cell r="AA222" t="str">
            <v>Don Darke</v>
          </cell>
          <cell r="AB222">
            <v>5044716.2957848422</v>
          </cell>
          <cell r="AC222" t="str">
            <v>ESS_38_S Two Pole Substation Safety Program</v>
          </cell>
          <cell r="AD222" t="str">
            <v>Repex</v>
          </cell>
        </row>
        <row r="223">
          <cell r="A223" t="str">
            <v>ESS_38_L</v>
          </cell>
          <cell r="B223" t="str">
            <v>2 pole Substation Safety Program</v>
          </cell>
          <cell r="C223" t="str">
            <v>Renewal</v>
          </cell>
          <cell r="D223">
            <v>1500</v>
          </cell>
          <cell r="E223">
            <v>0</v>
          </cell>
          <cell r="F223">
            <v>54283.414565977517</v>
          </cell>
          <cell r="G223">
            <v>89083.335197588574</v>
          </cell>
          <cell r="H223">
            <v>138770.85344879312</v>
          </cell>
          <cell r="I223">
            <v>130995.72636612499</v>
          </cell>
          <cell r="J223">
            <v>134665.17265624998</v>
          </cell>
          <cell r="K223">
            <v>138031.80197265622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0.96197277481845744</v>
          </cell>
          <cell r="R223" t="str">
            <v>L</v>
          </cell>
          <cell r="AD223" t="str">
            <v>Repex</v>
          </cell>
        </row>
        <row r="224">
          <cell r="A224" t="str">
            <v>ESS_38_M</v>
          </cell>
          <cell r="B224" t="str">
            <v>2 pole Substation Safety Program</v>
          </cell>
          <cell r="C224" t="str">
            <v>Renewal</v>
          </cell>
          <cell r="D224">
            <v>3000</v>
          </cell>
          <cell r="E224">
            <v>0</v>
          </cell>
          <cell r="F224">
            <v>162850.24369793254</v>
          </cell>
          <cell r="G224">
            <v>267250.00559276569</v>
          </cell>
          <cell r="H224">
            <v>416312.56034637929</v>
          </cell>
          <cell r="I224">
            <v>392987.17909837497</v>
          </cell>
          <cell r="J224">
            <v>403995.51796874992</v>
          </cell>
          <cell r="K224">
            <v>414095.4059179686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0.82770898369128143</v>
          </cell>
          <cell r="R224" t="str">
            <v>M</v>
          </cell>
          <cell r="AD224" t="str">
            <v>Repex</v>
          </cell>
        </row>
        <row r="225">
          <cell r="A225" t="str">
            <v>ESS_38_S</v>
          </cell>
          <cell r="B225" t="str">
            <v>2 pole Substation Safety Program</v>
          </cell>
          <cell r="C225" t="str">
            <v>Renewal</v>
          </cell>
          <cell r="D225">
            <v>4500</v>
          </cell>
          <cell r="E225">
            <v>913383</v>
          </cell>
          <cell r="F225">
            <v>325700.48739586509</v>
          </cell>
          <cell r="G225">
            <v>534500.01118553139</v>
          </cell>
          <cell r="H225">
            <v>832625.12069275859</v>
          </cell>
          <cell r="I225">
            <v>785974.35819674993</v>
          </cell>
          <cell r="J225">
            <v>807991.03593749984</v>
          </cell>
          <cell r="K225">
            <v>828190.8118359372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0.43240728143934992</v>
          </cell>
          <cell r="R225" t="str">
            <v>S</v>
          </cell>
          <cell r="S225"/>
          <cell r="T225"/>
          <cell r="U225"/>
          <cell r="V225"/>
          <cell r="W225"/>
          <cell r="X225"/>
          <cell r="Y225"/>
          <cell r="Z225"/>
          <cell r="AA225"/>
          <cell r="AB225">
            <v>3392182.9774709051</v>
          </cell>
          <cell r="AD225" t="str">
            <v>Repex</v>
          </cell>
        </row>
        <row r="226">
          <cell r="A226" t="str">
            <v>ESS_39</v>
          </cell>
          <cell r="B226" t="str">
            <v>Noise related replacements</v>
          </cell>
          <cell r="C226" t="str">
            <v>Compliance</v>
          </cell>
          <cell r="D226">
            <v>3750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/>
          <cell r="R226" t="str">
            <v>Program</v>
          </cell>
          <cell r="S226" t="str">
            <v>Kevin Reynolds</v>
          </cell>
          <cell r="T226" t="str">
            <v>Network Operations</v>
          </cell>
          <cell r="U226" t="str">
            <v>Compliance</v>
          </cell>
          <cell r="V226" t="str">
            <v>Proactive program</v>
          </cell>
          <cell r="W226" t="str">
            <v>Network Operations</v>
          </cell>
          <cell r="X226" t="str">
            <v>Brian Glawson</v>
          </cell>
          <cell r="Y226" t="str">
            <v>Neil Chapman</v>
          </cell>
          <cell r="Z226" t="str">
            <v>Steve Wilson</v>
          </cell>
          <cell r="AA226" t="str">
            <v>Don Darke</v>
          </cell>
          <cell r="AB226">
            <v>0</v>
          </cell>
          <cell r="AC226" t="str">
            <v>Distribution Substations AMP</v>
          </cell>
          <cell r="AD226" t="str">
            <v>Augex</v>
          </cell>
        </row>
        <row r="227">
          <cell r="A227" t="str">
            <v>ESS_39_L</v>
          </cell>
          <cell r="B227" t="str">
            <v>Noise related replacements</v>
          </cell>
          <cell r="C227" t="str">
            <v>Compliance</v>
          </cell>
          <cell r="D227">
            <v>1250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0.97499492745061567</v>
          </cell>
          <cell r="R227" t="str">
            <v>L</v>
          </cell>
          <cell r="AD227" t="str">
            <v>Augex</v>
          </cell>
        </row>
        <row r="228">
          <cell r="A228" t="str">
            <v>ESS_39_M</v>
          </cell>
          <cell r="B228" t="str">
            <v>Noise related replacements</v>
          </cell>
          <cell r="C228" t="str">
            <v>Compliance</v>
          </cell>
          <cell r="D228">
            <v>2500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0.88789104466551949</v>
          </cell>
          <cell r="R228" t="str">
            <v>M</v>
          </cell>
          <cell r="AD228" t="str">
            <v>Augex</v>
          </cell>
        </row>
        <row r="229">
          <cell r="A229" t="str">
            <v>ESS_39_S</v>
          </cell>
          <cell r="B229" t="str">
            <v>Noise related replacements</v>
          </cell>
          <cell r="C229" t="str">
            <v>Compliance</v>
          </cell>
          <cell r="D229">
            <v>3750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0.72213601923135895</v>
          </cell>
          <cell r="R229" t="str">
            <v>S</v>
          </cell>
          <cell r="AD229" t="str">
            <v>Augex</v>
          </cell>
        </row>
        <row r="230">
          <cell r="A230" t="str">
            <v>ESS_4</v>
          </cell>
          <cell r="B230" t="str">
            <v>Distribution Growth - Customer Connections</v>
          </cell>
          <cell r="C230" t="str">
            <v>Network Connection</v>
          </cell>
          <cell r="D230">
            <v>3900</v>
          </cell>
          <cell r="E230">
            <v>13735018</v>
          </cell>
          <cell r="F230">
            <v>16231540.803484268</v>
          </cell>
          <cell r="G230">
            <v>11133538</v>
          </cell>
          <cell r="H230">
            <v>11838693.599374998</v>
          </cell>
          <cell r="I230">
            <v>11657353.938312497</v>
          </cell>
          <cell r="J230">
            <v>11452071.98598906</v>
          </cell>
          <cell r="K230">
            <v>11738373.785638785</v>
          </cell>
          <cell r="L230">
            <v>12031833.130279753</v>
          </cell>
          <cell r="M230">
            <v>12332628.958536746</v>
          </cell>
          <cell r="N230">
            <v>12640944.682500163</v>
          </cell>
          <cell r="O230">
            <v>12956968.299562667</v>
          </cell>
          <cell r="P230">
            <v>13280892.507051731</v>
          </cell>
          <cell r="Q230"/>
          <cell r="R230" t="str">
            <v>Program</v>
          </cell>
          <cell r="S230" t="str">
            <v xml:space="preserve">Vince Kelly </v>
          </cell>
          <cell r="T230" t="str">
            <v>Distribution Planning</v>
          </cell>
          <cell r="U230" t="str">
            <v>Network Connections</v>
          </cell>
          <cell r="V230" t="str">
            <v>Reactive program</v>
          </cell>
          <cell r="W230" t="str">
            <v>Distribution Planning</v>
          </cell>
          <cell r="X230" t="str">
            <v xml:space="preserve">Paul Brazier </v>
          </cell>
          <cell r="Y230" t="str">
            <v xml:space="preserve">Vince Kelly </v>
          </cell>
          <cell r="Z230" t="str">
            <v xml:space="preserve">Steve Wilson </v>
          </cell>
          <cell r="AA230" t="str">
            <v xml:space="preserve">Don Darke </v>
          </cell>
          <cell r="AB230">
            <v>64596144.341171771</v>
          </cell>
          <cell r="AC230" t="str">
            <v>CEOP 2091 Distribution Growth Strategy</v>
          </cell>
          <cell r="AD230" t="str">
            <v>Augex</v>
          </cell>
        </row>
        <row r="231">
          <cell r="A231" t="str">
            <v>ESS_4_L</v>
          </cell>
          <cell r="B231" t="str">
            <v>Distribution Growth - Customer Connections</v>
          </cell>
          <cell r="C231" t="str">
            <v>Network Connection</v>
          </cell>
          <cell r="D231">
            <v>1300</v>
          </cell>
          <cell r="E231">
            <v>0</v>
          </cell>
          <cell r="F231">
            <v>1623154.0803484269</v>
          </cell>
          <cell r="G231">
            <v>1113353.8</v>
          </cell>
          <cell r="H231">
            <v>1183869.3599375</v>
          </cell>
          <cell r="I231">
            <v>1165735.3938312498</v>
          </cell>
          <cell r="J231">
            <v>1145207.1985989062</v>
          </cell>
          <cell r="K231">
            <v>1173837.3785638786</v>
          </cell>
          <cell r="L231">
            <v>1203183.3130279756</v>
          </cell>
          <cell r="M231">
            <v>1233262.8958536747</v>
          </cell>
          <cell r="N231">
            <v>1264094.4682500164</v>
          </cell>
          <cell r="O231">
            <v>1295696.8299562668</v>
          </cell>
          <cell r="P231">
            <v>1328089.2507051732</v>
          </cell>
          <cell r="Q231">
            <v>0.96859156986434536</v>
          </cell>
          <cell r="R231" t="str">
            <v>L</v>
          </cell>
          <cell r="S231"/>
          <cell r="T231"/>
          <cell r="U231"/>
          <cell r="V231"/>
          <cell r="W231"/>
          <cell r="X231"/>
          <cell r="Y231"/>
          <cell r="Z231"/>
          <cell r="AA231"/>
          <cell r="AB231">
            <v>5086112.6341171768</v>
          </cell>
          <cell r="AD231" t="str">
            <v>Augex</v>
          </cell>
        </row>
        <row r="232">
          <cell r="A232" t="str">
            <v>ESS_4_M</v>
          </cell>
          <cell r="B232" t="str">
            <v>Distribution Growth - Customer Connections</v>
          </cell>
          <cell r="C232" t="str">
            <v>Network Connection</v>
          </cell>
          <cell r="D232">
            <v>2600</v>
          </cell>
          <cell r="E232">
            <v>0</v>
          </cell>
          <cell r="F232">
            <v>3246308.1606968539</v>
          </cell>
          <cell r="G232">
            <v>2226707.6</v>
          </cell>
          <cell r="H232">
            <v>2367738.719875</v>
          </cell>
          <cell r="I232">
            <v>2331470.7876624996</v>
          </cell>
          <cell r="J232">
            <v>2290414.3971978123</v>
          </cell>
          <cell r="K232">
            <v>2347674.7571277572</v>
          </cell>
          <cell r="L232">
            <v>2406366.6260559512</v>
          </cell>
          <cell r="M232">
            <v>2466525.7917073495</v>
          </cell>
          <cell r="N232">
            <v>2528188.9365000329</v>
          </cell>
          <cell r="O232">
            <v>2591393.6599125336</v>
          </cell>
          <cell r="P232">
            <v>2656178.5014103465</v>
          </cell>
          <cell r="Q232">
            <v>0.86245153239040995</v>
          </cell>
          <cell r="R232" t="str">
            <v>M</v>
          </cell>
          <cell r="S232"/>
          <cell r="T232"/>
          <cell r="U232"/>
          <cell r="V232"/>
          <cell r="W232"/>
          <cell r="X232"/>
          <cell r="Y232"/>
          <cell r="Z232"/>
          <cell r="AA232"/>
          <cell r="AB232">
            <v>10172225.268234354</v>
          </cell>
          <cell r="AD232" t="str">
            <v>Augex</v>
          </cell>
        </row>
        <row r="233">
          <cell r="A233" t="str">
            <v>ESS_4_S</v>
          </cell>
          <cell r="B233" t="str">
            <v>Distribution Growth - Customer Connections</v>
          </cell>
          <cell r="C233" t="str">
            <v>Network Connection</v>
          </cell>
          <cell r="D233">
            <v>3900</v>
          </cell>
          <cell r="E233">
            <v>13735018</v>
          </cell>
          <cell r="F233">
            <v>11362078.562438987</v>
          </cell>
          <cell r="G233">
            <v>7793476.5999999987</v>
          </cell>
          <cell r="H233">
            <v>8287085.5195624996</v>
          </cell>
          <cell r="I233">
            <v>8160147.7568187481</v>
          </cell>
          <cell r="J233">
            <v>8016450.3901923411</v>
          </cell>
          <cell r="K233">
            <v>8216861.6499471487</v>
          </cell>
          <cell r="L233">
            <v>8422283.191195827</v>
          </cell>
          <cell r="M233">
            <v>8632840.270975722</v>
          </cell>
          <cell r="N233">
            <v>8848661.277750114</v>
          </cell>
          <cell r="O233">
            <v>9069877.8096938655</v>
          </cell>
          <cell r="P233">
            <v>9296624.7549362108</v>
          </cell>
          <cell r="Q233">
            <v>0.60218135138458684</v>
          </cell>
          <cell r="R233" t="str">
            <v>S</v>
          </cell>
          <cell r="AD233" t="str">
            <v>Augex</v>
          </cell>
        </row>
        <row r="234">
          <cell r="A234" t="str">
            <v>ESS_40D</v>
          </cell>
          <cell r="B234" t="str">
            <v>Failed UG cable replacement - defined projects</v>
          </cell>
          <cell r="C234" t="str">
            <v>Renewal</v>
          </cell>
          <cell r="D234">
            <v>4350</v>
          </cell>
          <cell r="E234">
            <v>1505027</v>
          </cell>
          <cell r="F234">
            <v>829536.57485996769</v>
          </cell>
          <cell r="G234">
            <v>544177.60468996188</v>
          </cell>
          <cell r="H234">
            <v>319425.46518086322</v>
          </cell>
          <cell r="I234">
            <v>341211.36141807446</v>
          </cell>
          <cell r="J234">
            <v>1655719.3359374995</v>
          </cell>
          <cell r="K234">
            <v>1697112.319335937</v>
          </cell>
          <cell r="L234">
            <v>1739540.1273193352</v>
          </cell>
          <cell r="M234">
            <v>1783028.6305023185</v>
          </cell>
          <cell r="N234">
            <v>1827604.3462648762</v>
          </cell>
          <cell r="O234">
            <v>1873294.4549214977</v>
          </cell>
          <cell r="P234">
            <v>1920126.8162945351</v>
          </cell>
          <cell r="Q234"/>
          <cell r="R234" t="str">
            <v>Program</v>
          </cell>
          <cell r="S234" t="str">
            <v>Graeme Barnewall</v>
          </cell>
          <cell r="T234" t="str">
            <v>Distribution Planning</v>
          </cell>
          <cell r="U234" t="str">
            <v>Renewal</v>
          </cell>
          <cell r="V234" t="str">
            <v>Reactive program</v>
          </cell>
          <cell r="W234" t="str">
            <v>Distribution Planning</v>
          </cell>
          <cell r="X234" t="str">
            <v>Brian Glawson</v>
          </cell>
          <cell r="Y234" t="str">
            <v>Bradley Trethewey</v>
          </cell>
          <cell r="Z234" t="str">
            <v>Steve Wilson</v>
          </cell>
          <cell r="AA234" t="str">
            <v>Don Darke</v>
          </cell>
          <cell r="AB234">
            <v>3539378.0061488668</v>
          </cell>
          <cell r="AC234" t="str">
            <v>ESS_40 Unplanned Underground Cable Replacement</v>
          </cell>
          <cell r="AD234" t="str">
            <v>Repex</v>
          </cell>
        </row>
        <row r="235">
          <cell r="A235" t="str">
            <v>ESS_40D_L</v>
          </cell>
          <cell r="B235" t="str">
            <v>Failed UG cable replacement - defined projects</v>
          </cell>
          <cell r="C235" t="str">
            <v>Renewal</v>
          </cell>
          <cell r="D235">
            <v>1450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0.96465977448529205</v>
          </cell>
          <cell r="R235" t="str">
            <v>L</v>
          </cell>
          <cell r="AD235" t="str">
            <v>Repex</v>
          </cell>
        </row>
        <row r="236">
          <cell r="A236" t="str">
            <v>ESS_40D_M</v>
          </cell>
          <cell r="B236" t="str">
            <v>Failed UG cable replacement - defined projects</v>
          </cell>
          <cell r="C236" t="str">
            <v>Renewal</v>
          </cell>
          <cell r="D236">
            <v>2900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0.83947648771444106</v>
          </cell>
          <cell r="R236" t="str">
            <v>M</v>
          </cell>
          <cell r="AD236" t="str">
            <v>Repex</v>
          </cell>
        </row>
        <row r="237">
          <cell r="A237" t="str">
            <v>ESS_40D_S</v>
          </cell>
          <cell r="B237" t="str">
            <v>Failed UG cable replacement - defined projects</v>
          </cell>
          <cell r="C237" t="str">
            <v>Renewal</v>
          </cell>
          <cell r="D237">
            <v>4350</v>
          </cell>
          <cell r="E237">
            <v>1505027</v>
          </cell>
          <cell r="F237">
            <v>829536.57485996769</v>
          </cell>
          <cell r="G237">
            <v>544177.60468996188</v>
          </cell>
          <cell r="H237">
            <v>319425.46518086322</v>
          </cell>
          <cell r="I237">
            <v>341211.36141807446</v>
          </cell>
          <cell r="J237">
            <v>1655719.3359374995</v>
          </cell>
          <cell r="K237">
            <v>1697112.319335937</v>
          </cell>
          <cell r="L237">
            <v>1739540.1273193352</v>
          </cell>
          <cell r="M237">
            <v>1783028.6305023185</v>
          </cell>
          <cell r="N237">
            <v>1827604.3462648762</v>
          </cell>
          <cell r="O237">
            <v>1873294.4549214977</v>
          </cell>
          <cell r="P237">
            <v>1920126.8162945351</v>
          </cell>
          <cell r="Q237">
            <v>0.46031257952415833</v>
          </cell>
          <cell r="R237" t="str">
            <v>S</v>
          </cell>
          <cell r="S237"/>
          <cell r="T237"/>
          <cell r="U237"/>
          <cell r="V237"/>
          <cell r="W237"/>
          <cell r="X237"/>
          <cell r="Y237"/>
          <cell r="Z237"/>
          <cell r="AA237"/>
          <cell r="AB237">
            <v>3539378.0061488668</v>
          </cell>
          <cell r="AD237" t="str">
            <v>Repex</v>
          </cell>
        </row>
        <row r="238">
          <cell r="A238" t="str">
            <v>ESS_40N</v>
          </cell>
          <cell r="B238" t="str">
            <v>Failed UG cable replacement - allocations portion</v>
          </cell>
          <cell r="C238" t="str">
            <v>Renewal</v>
          </cell>
          <cell r="D238">
            <v>4350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/>
          <cell r="R238" t="str">
            <v>Program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B238">
            <v>0</v>
          </cell>
          <cell r="AC238">
            <v>0</v>
          </cell>
          <cell r="AD238" t="str">
            <v>Repex</v>
          </cell>
        </row>
        <row r="239">
          <cell r="A239" t="str">
            <v>ESS_40N_L</v>
          </cell>
          <cell r="B239" t="str">
            <v>Failed UG cable replacement - allocations portion</v>
          </cell>
          <cell r="C239" t="str">
            <v>Renewal</v>
          </cell>
          <cell r="D239">
            <v>1450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0.96465977448529205</v>
          </cell>
          <cell r="R239" t="str">
            <v>L</v>
          </cell>
          <cell r="AD239" t="str">
            <v>Repex</v>
          </cell>
        </row>
        <row r="240">
          <cell r="A240" t="str">
            <v>ESS_40N_M</v>
          </cell>
          <cell r="B240" t="str">
            <v>Failed UG cable replacement - allocations portion</v>
          </cell>
          <cell r="C240" t="str">
            <v>Renewal</v>
          </cell>
          <cell r="D240">
            <v>2900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0.83947648771444106</v>
          </cell>
          <cell r="R240" t="str">
            <v>M</v>
          </cell>
          <cell r="AD240" t="str">
            <v>Repex</v>
          </cell>
        </row>
        <row r="241">
          <cell r="A241" t="str">
            <v>ESS_40N_S</v>
          </cell>
          <cell r="B241" t="str">
            <v>Failed UG cable replacement - allocations portion</v>
          </cell>
          <cell r="C241" t="str">
            <v>Renewal</v>
          </cell>
          <cell r="D241">
            <v>4350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0.46031257952415833</v>
          </cell>
          <cell r="R241" t="str">
            <v>S</v>
          </cell>
          <cell r="S241"/>
          <cell r="T241"/>
          <cell r="U241"/>
          <cell r="V241"/>
          <cell r="W241"/>
          <cell r="X241"/>
          <cell r="Y241"/>
          <cell r="Z241"/>
          <cell r="AA241"/>
          <cell r="AB241">
            <v>0</v>
          </cell>
          <cell r="AD241" t="str">
            <v>Repex</v>
          </cell>
        </row>
        <row r="242">
          <cell r="A242" t="str">
            <v>ESS_4000</v>
          </cell>
          <cell r="B242" t="str">
            <v>Coffs Harbour North to Coffs Harbour South - new 66kV feeder</v>
          </cell>
          <cell r="C242" t="str">
            <v>Capacity</v>
          </cell>
          <cell r="D242">
            <v>4200</v>
          </cell>
          <cell r="E242">
            <v>1625124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0.53059318742316797</v>
          </cell>
          <cell r="R242" t="str">
            <v>Project</v>
          </cell>
          <cell r="S242" t="str">
            <v>Paul Hamill</v>
          </cell>
          <cell r="T242" t="str">
            <v>Sub Transmission Planning</v>
          </cell>
          <cell r="U242" t="str">
            <v>Capacity</v>
          </cell>
          <cell r="V242" t="str">
            <v>Project</v>
          </cell>
          <cell r="W242" t="str">
            <v>Sub Transmission Planning</v>
          </cell>
          <cell r="X242" t="str">
            <v>Paul Brazier</v>
          </cell>
          <cell r="Y242" t="str">
            <v>Col Hackney</v>
          </cell>
          <cell r="Z242" t="str">
            <v>Richard Jagger</v>
          </cell>
          <cell r="AA242" t="str">
            <v>Rodney Olsen</v>
          </cell>
          <cell r="AB242">
            <v>1625124</v>
          </cell>
          <cell r="AC242" t="str">
            <v>ESS_4000 Coffs Harbour North Zone to Coffs Harbour South - new 66kV feeder</v>
          </cell>
          <cell r="AD242" t="str">
            <v>Augex</v>
          </cell>
        </row>
        <row r="243">
          <cell r="A243" t="str">
            <v>ESS_4001</v>
          </cell>
          <cell r="B243" t="str">
            <v>TG Parkes to Parkes zone - new 66kV feeder and substation work</v>
          </cell>
          <cell r="C243" t="str">
            <v>Capacity</v>
          </cell>
          <cell r="D243">
            <v>4200</v>
          </cell>
          <cell r="E243">
            <v>506892</v>
          </cell>
          <cell r="F243">
            <v>70184.120315557127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0.53325774495324052</v>
          </cell>
          <cell r="R243" t="str">
            <v>Project</v>
          </cell>
          <cell r="S243" t="str">
            <v>Brendan Brewer</v>
          </cell>
          <cell r="T243" t="str">
            <v>Sub Transmission Planning</v>
          </cell>
          <cell r="U243" t="str">
            <v>Capacity</v>
          </cell>
          <cell r="V243" t="str">
            <v>Project</v>
          </cell>
          <cell r="W243" t="str">
            <v>Sub Transmission Planning</v>
          </cell>
          <cell r="X243" t="str">
            <v>Paul Brazier</v>
          </cell>
          <cell r="Y243" t="str">
            <v>Col Hackney</v>
          </cell>
          <cell r="Z243" t="str">
            <v>Richard Jagger</v>
          </cell>
          <cell r="AA243" t="str">
            <v>Bruce Sheridan</v>
          </cell>
          <cell r="AB243">
            <v>577076.12031555711</v>
          </cell>
          <cell r="AC243" t="str">
            <v>ESS_4001 Parkes Town 66kV feeder</v>
          </cell>
          <cell r="AD243" t="str">
            <v>Augex</v>
          </cell>
        </row>
        <row r="244">
          <cell r="A244" t="str">
            <v>ESS_4002</v>
          </cell>
          <cell r="B244" t="str">
            <v>Gunnedah to Narrabri Tee via Boggabri - refurbish 66kV feeders</v>
          </cell>
          <cell r="C244" t="str">
            <v>Renewal</v>
          </cell>
          <cell r="D244">
            <v>4200</v>
          </cell>
          <cell r="E244">
            <v>231027</v>
          </cell>
          <cell r="F244">
            <v>1153024.8337555812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0.53157223937789699</v>
          </cell>
          <cell r="R244" t="str">
            <v>Project</v>
          </cell>
          <cell r="S244" t="str">
            <v>Paul Hamill</v>
          </cell>
          <cell r="T244" t="str">
            <v>Sub Transmission Planning</v>
          </cell>
          <cell r="U244" t="str">
            <v>Renewal</v>
          </cell>
          <cell r="V244" t="str">
            <v>Project</v>
          </cell>
          <cell r="W244" t="str">
            <v>Sub Transmission Planning</v>
          </cell>
          <cell r="X244" t="str">
            <v>Paul Brazier</v>
          </cell>
          <cell r="Y244" t="str">
            <v>Col Hackney</v>
          </cell>
          <cell r="Z244" t="str">
            <v>Richard Jagger</v>
          </cell>
          <cell r="AA244" t="str">
            <v>Rodney Olsen</v>
          </cell>
          <cell r="AB244">
            <v>1384051.8337555812</v>
          </cell>
          <cell r="AC244" t="str">
            <v>ESS_4002 Gunnedah - Narrabri 66kV Line Refurb</v>
          </cell>
          <cell r="AD244" t="str">
            <v>Repex</v>
          </cell>
        </row>
        <row r="245">
          <cell r="A245" t="str">
            <v>ESS_4003</v>
          </cell>
          <cell r="B245" t="str">
            <v>Yarrandale to Gilgandra - acquire route new 66kV feeder</v>
          </cell>
          <cell r="C245" t="str">
            <v>Capacity</v>
          </cell>
          <cell r="D245">
            <v>4200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0.53796379666231209</v>
          </cell>
          <cell r="R245" t="str">
            <v>Project</v>
          </cell>
          <cell r="S245" t="str">
            <v>Brendan Brewer</v>
          </cell>
          <cell r="T245" t="str">
            <v>Sub Transmission Planning</v>
          </cell>
          <cell r="U245" t="str">
            <v>Capacity</v>
          </cell>
          <cell r="V245" t="str">
            <v>Project</v>
          </cell>
          <cell r="W245" t="str">
            <v>Sub Transmission Planning</v>
          </cell>
          <cell r="X245" t="str">
            <v>Paul Brazier</v>
          </cell>
          <cell r="Y245" t="str">
            <v>Col Hackney</v>
          </cell>
          <cell r="Z245" t="str">
            <v>Richard Jagger</v>
          </cell>
          <cell r="AA245" t="str">
            <v>Bruce Sheridan</v>
          </cell>
          <cell r="AB245">
            <v>0</v>
          </cell>
          <cell r="AC245" t="str">
            <v>No SID</v>
          </cell>
          <cell r="AD245" t="str">
            <v>Augex</v>
          </cell>
        </row>
        <row r="246">
          <cell r="A246" t="str">
            <v>ESS_4004</v>
          </cell>
          <cell r="B246" t="str">
            <v xml:space="preserve">Zone Substation Outdoor Bus and Isolator Refurbishment and Replacement </v>
          </cell>
          <cell r="C246" t="str">
            <v>Renewal</v>
          </cell>
          <cell r="D246">
            <v>3000</v>
          </cell>
          <cell r="E246">
            <v>608174</v>
          </cell>
          <cell r="F246">
            <v>1372976.0623797216</v>
          </cell>
          <cell r="G246">
            <v>1309195.6000000001</v>
          </cell>
          <cell r="H246">
            <v>1054736.788599188</v>
          </cell>
          <cell r="I246">
            <v>1054559.8109175917</v>
          </cell>
          <cell r="J246">
            <v>1081736.6328124998</v>
          </cell>
          <cell r="K246">
            <v>1108780.0486328122</v>
          </cell>
          <cell r="L246">
            <v>1136499.5498486324</v>
          </cell>
          <cell r="M246">
            <v>1164912.038594848</v>
          </cell>
          <cell r="N246">
            <v>1194034.8395597192</v>
          </cell>
          <cell r="O246">
            <v>1223885.7105487119</v>
          </cell>
          <cell r="P246">
            <v>1254482.8533124295</v>
          </cell>
          <cell r="Q246"/>
          <cell r="R246" t="str">
            <v>Program</v>
          </cell>
          <cell r="S246" t="str">
            <v>Alex Bardon</v>
          </cell>
          <cell r="T246" t="str">
            <v>Primary Systems - Zone subs</v>
          </cell>
          <cell r="U246" t="str">
            <v>Renewal</v>
          </cell>
          <cell r="V246" t="str">
            <v>Proactive program</v>
          </cell>
          <cell r="W246" t="str">
            <v>Primary Systems - Zone subs</v>
          </cell>
          <cell r="X246" t="str">
            <v>Brian Glawson</v>
          </cell>
          <cell r="Y246" t="str">
            <v>Mark Garrett</v>
          </cell>
          <cell r="Z246" t="str">
            <v>Richard Jagger</v>
          </cell>
          <cell r="AA246" t="str">
            <v>Bob Ackerly</v>
          </cell>
          <cell r="AB246">
            <v>5399642.2618965013</v>
          </cell>
          <cell r="AC246" t="str">
            <v>ESS_4004 Zone Substation Outdoor Bus and Isolator Replacement</v>
          </cell>
          <cell r="AD246" t="str">
            <v>Repex</v>
          </cell>
        </row>
        <row r="247">
          <cell r="A247" t="str">
            <v>ESS_4004_L</v>
          </cell>
          <cell r="B247" t="str">
            <v xml:space="preserve">Zone Substation Outdoor Bus and Isolator Refurbishment and Replacement </v>
          </cell>
          <cell r="C247" t="str">
            <v>Renewal</v>
          </cell>
          <cell r="D247">
            <v>1000</v>
          </cell>
          <cell r="E247">
            <v>0</v>
          </cell>
          <cell r="F247">
            <v>274595.21247594431</v>
          </cell>
          <cell r="G247">
            <v>261839.12000000002</v>
          </cell>
          <cell r="H247">
            <v>210947.3577198376</v>
          </cell>
          <cell r="I247">
            <v>210911.96218351834</v>
          </cell>
          <cell r="J247">
            <v>216347.32656249995</v>
          </cell>
          <cell r="K247">
            <v>221756.00972656242</v>
          </cell>
          <cell r="L247">
            <v>227299.90996972646</v>
          </cell>
          <cell r="M247">
            <v>232982.4077189696</v>
          </cell>
          <cell r="N247">
            <v>238806.96791194382</v>
          </cell>
          <cell r="O247">
            <v>244777.14210974239</v>
          </cell>
          <cell r="P247">
            <v>250896.5706624859</v>
          </cell>
          <cell r="Q247">
            <v>0.98964875036095612</v>
          </cell>
          <cell r="R247" t="str">
            <v>L</v>
          </cell>
          <cell r="AD247" t="str">
            <v>Repex</v>
          </cell>
        </row>
        <row r="248">
          <cell r="A248" t="str">
            <v>ESS_4004_M</v>
          </cell>
          <cell r="B248" t="str">
            <v xml:space="preserve">Zone Substation Outdoor Bus and Isolator Refurbishment and Replacement </v>
          </cell>
          <cell r="C248" t="str">
            <v>Renewal</v>
          </cell>
          <cell r="D248">
            <v>2000</v>
          </cell>
          <cell r="E248">
            <v>0</v>
          </cell>
          <cell r="F248">
            <v>274595.21247594431</v>
          </cell>
          <cell r="G248">
            <v>261839.12000000002</v>
          </cell>
          <cell r="H248">
            <v>210947.3577198376</v>
          </cell>
          <cell r="I248">
            <v>210911.96218351834</v>
          </cell>
          <cell r="J248">
            <v>216347.32656249995</v>
          </cell>
          <cell r="K248">
            <v>221756.00972656242</v>
          </cell>
          <cell r="L248">
            <v>227299.90996972646</v>
          </cell>
          <cell r="M248">
            <v>232982.4077189696</v>
          </cell>
          <cell r="N248">
            <v>238806.96791194382</v>
          </cell>
          <cell r="O248">
            <v>244777.14210974239</v>
          </cell>
          <cell r="P248">
            <v>250896.5706624859</v>
          </cell>
          <cell r="Q248">
            <v>0.92119348862115635</v>
          </cell>
          <cell r="R248" t="str">
            <v>M</v>
          </cell>
          <cell r="AD248" t="str">
            <v>Repex</v>
          </cell>
        </row>
        <row r="249">
          <cell r="A249" t="str">
            <v>ESS_4004_S</v>
          </cell>
          <cell r="B249" t="str">
            <v xml:space="preserve">Zone Substation Outdoor Bus and Isolator Refurbishment and Replacement </v>
          </cell>
          <cell r="C249" t="str">
            <v>Renewal</v>
          </cell>
          <cell r="D249">
            <v>3000</v>
          </cell>
          <cell r="E249">
            <v>608174</v>
          </cell>
          <cell r="F249">
            <v>823785.63742783293</v>
          </cell>
          <cell r="G249">
            <v>785517.3600000001</v>
          </cell>
          <cell r="H249">
            <v>632842.07315951283</v>
          </cell>
          <cell r="I249">
            <v>632735.88655055501</v>
          </cell>
          <cell r="J249">
            <v>649041.97968749981</v>
          </cell>
          <cell r="K249">
            <v>665268.02917968726</v>
          </cell>
          <cell r="L249">
            <v>681899.72990917938</v>
          </cell>
          <cell r="M249">
            <v>698947.22315690876</v>
          </cell>
          <cell r="N249">
            <v>716420.9037358315</v>
          </cell>
          <cell r="O249">
            <v>734331.42632922716</v>
          </cell>
          <cell r="P249">
            <v>752689.7119874577</v>
          </cell>
          <cell r="Q249">
            <v>0.83017283055094782</v>
          </cell>
          <cell r="R249" t="str">
            <v>S</v>
          </cell>
          <cell r="AD249" t="str">
            <v>Repex</v>
          </cell>
        </row>
        <row r="250">
          <cell r="A250" t="str">
            <v>ESS_4005D</v>
          </cell>
          <cell r="B250" t="str">
            <v>Poletop Refurbishment Distribution - defined projects</v>
          </cell>
          <cell r="C250" t="str">
            <v>Renewal</v>
          </cell>
          <cell r="D250">
            <v>5250</v>
          </cell>
          <cell r="E250">
            <v>714277</v>
          </cell>
          <cell r="F250">
            <v>2897225.2767073084</v>
          </cell>
          <cell r="G250">
            <v>2205891.8702057418</v>
          </cell>
          <cell r="H250">
            <v>2152343.1686286768</v>
          </cell>
          <cell r="I250">
            <v>2503378.2392166122</v>
          </cell>
          <cell r="J250">
            <v>2227057.0211822251</v>
          </cell>
          <cell r="K250">
            <v>2282733.4467117768</v>
          </cell>
          <cell r="L250">
            <v>2339801.7828795663</v>
          </cell>
          <cell r="M250">
            <v>2398296.8274515551</v>
          </cell>
          <cell r="N250">
            <v>2458254.2481378438</v>
          </cell>
          <cell r="O250">
            <v>2519710.6043412895</v>
          </cell>
          <cell r="P250">
            <v>2582703.3694498311</v>
          </cell>
          <cell r="Q250"/>
          <cell r="R250" t="str">
            <v>Program</v>
          </cell>
          <cell r="S250" t="str">
            <v>Tony Flick</v>
          </cell>
          <cell r="T250" t="str">
            <v>Distribution Planning</v>
          </cell>
          <cell r="U250" t="str">
            <v>Renewal</v>
          </cell>
          <cell r="V250" t="str">
            <v>Proactive program</v>
          </cell>
          <cell r="W250" t="str">
            <v>Distribution Planning</v>
          </cell>
          <cell r="X250" t="str">
            <v>Brian Glawson</v>
          </cell>
          <cell r="Y250" t="str">
            <v>Neil Chapman</v>
          </cell>
          <cell r="Z250" t="str">
            <v>Steve Wilson</v>
          </cell>
          <cell r="AA250" t="str">
            <v>Don Darke</v>
          </cell>
          <cell r="AB250">
            <v>10473115.554758338</v>
          </cell>
          <cell r="AC250" t="str">
            <v>ESS_4005 Poletop Refurbishment - Distribution</v>
          </cell>
          <cell r="AD250" t="str">
            <v>Repex</v>
          </cell>
        </row>
        <row r="251">
          <cell r="A251" t="str">
            <v>ESS_4005D_L</v>
          </cell>
          <cell r="B251" t="str">
            <v>Poletop Refurbishment Distribution - defined projects</v>
          </cell>
          <cell r="C251" t="str">
            <v>Renewal</v>
          </cell>
          <cell r="D251">
            <v>1750</v>
          </cell>
          <cell r="E251">
            <v>0</v>
          </cell>
          <cell r="F251">
            <v>579445.05534146167</v>
          </cell>
          <cell r="G251">
            <v>441178.3740411484</v>
          </cell>
          <cell r="H251">
            <v>430468.63372573536</v>
          </cell>
          <cell r="I251">
            <v>500675.64784332243</v>
          </cell>
          <cell r="J251">
            <v>445411.40423644509</v>
          </cell>
          <cell r="K251">
            <v>456546.68934235536</v>
          </cell>
          <cell r="L251">
            <v>467960.35657591332</v>
          </cell>
          <cell r="M251">
            <v>479659.36549031106</v>
          </cell>
          <cell r="N251">
            <v>491650.84962756879</v>
          </cell>
          <cell r="O251">
            <v>503942.12086825795</v>
          </cell>
          <cell r="P251">
            <v>516540.67388996627</v>
          </cell>
          <cell r="Q251">
            <v>0.92613545874407011</v>
          </cell>
          <cell r="R251" t="str">
            <v>L</v>
          </cell>
          <cell r="S251"/>
          <cell r="T251"/>
          <cell r="U251"/>
          <cell r="V251"/>
          <cell r="W251"/>
          <cell r="X251"/>
          <cell r="Y251"/>
          <cell r="Z251"/>
          <cell r="AA251"/>
          <cell r="AB251">
            <v>1951767.710951668</v>
          </cell>
          <cell r="AD251" t="str">
            <v>Repex</v>
          </cell>
        </row>
        <row r="252">
          <cell r="A252" t="str">
            <v>ESS_4005D_M</v>
          </cell>
          <cell r="B252" t="str">
            <v>Poletop Refurbishment Distribution - defined projects</v>
          </cell>
          <cell r="C252" t="str">
            <v>Renewal</v>
          </cell>
          <cell r="D252">
            <v>3500</v>
          </cell>
          <cell r="E252">
            <v>0</v>
          </cell>
          <cell r="F252">
            <v>579445.05534146167</v>
          </cell>
          <cell r="G252">
            <v>441178.3740411484</v>
          </cell>
          <cell r="H252">
            <v>430468.63372573536</v>
          </cell>
          <cell r="I252">
            <v>500675.64784332243</v>
          </cell>
          <cell r="J252">
            <v>445411.40423644509</v>
          </cell>
          <cell r="K252">
            <v>456546.68934235536</v>
          </cell>
          <cell r="L252">
            <v>467960.35657591332</v>
          </cell>
          <cell r="M252">
            <v>479659.36549031106</v>
          </cell>
          <cell r="N252">
            <v>491650.84962756879</v>
          </cell>
          <cell r="O252">
            <v>503942.12086825795</v>
          </cell>
          <cell r="P252">
            <v>516540.67388996627</v>
          </cell>
          <cell r="Q252">
            <v>0.75094919791377901</v>
          </cell>
          <cell r="R252" t="str">
            <v>M</v>
          </cell>
          <cell r="AD252" t="str">
            <v>Repex</v>
          </cell>
        </row>
        <row r="253">
          <cell r="A253" t="str">
            <v>ESS_4005D_S</v>
          </cell>
          <cell r="B253" t="str">
            <v>Poletop Refurbishment Distribution - defined projects</v>
          </cell>
          <cell r="C253" t="str">
            <v>Renewal</v>
          </cell>
          <cell r="D253">
            <v>5250</v>
          </cell>
          <cell r="E253">
            <v>714277</v>
          </cell>
          <cell r="F253">
            <v>1738335.166024385</v>
          </cell>
          <cell r="G253">
            <v>1323535.1221234449</v>
          </cell>
          <cell r="H253">
            <v>1291405.9011772061</v>
          </cell>
          <cell r="I253">
            <v>1502026.9435299672</v>
          </cell>
          <cell r="J253">
            <v>1336234.2127093351</v>
          </cell>
          <cell r="K253">
            <v>1369640.0680270658</v>
          </cell>
          <cell r="L253">
            <v>1403881.0697277398</v>
          </cell>
          <cell r="M253">
            <v>1438978.0964709329</v>
          </cell>
          <cell r="N253">
            <v>1474952.5488827061</v>
          </cell>
          <cell r="O253">
            <v>1511826.3626047736</v>
          </cell>
          <cell r="P253">
            <v>1549622.0216698986</v>
          </cell>
          <cell r="Q253">
            <v>0.27589726607476872</v>
          </cell>
          <cell r="R253" t="str">
            <v>S</v>
          </cell>
          <cell r="AD253" t="str">
            <v>Repex</v>
          </cell>
        </row>
        <row r="254">
          <cell r="A254" t="str">
            <v>ESS_4005N</v>
          </cell>
          <cell r="B254" t="str">
            <v>Poletop Refurbishment Distribution - allocations portion</v>
          </cell>
          <cell r="C254" t="str">
            <v>Renewal</v>
          </cell>
          <cell r="D254">
            <v>5250</v>
          </cell>
          <cell r="E254">
            <v>0</v>
          </cell>
          <cell r="F254">
            <v>14464687.364231274</v>
          </cell>
          <cell r="G254">
            <v>16920600.675327353</v>
          </cell>
          <cell r="H254">
            <v>17556126.188095689</v>
          </cell>
          <cell r="I254">
            <v>17678858.683234837</v>
          </cell>
          <cell r="J254">
            <v>18120830.150315706</v>
          </cell>
          <cell r="K254">
            <v>18573850.904073596</v>
          </cell>
          <cell r="L254">
            <v>19038197.176675435</v>
          </cell>
          <cell r="M254">
            <v>19514152.106092319</v>
          </cell>
          <cell r="N254">
            <v>20002005.908744626</v>
          </cell>
          <cell r="O254">
            <v>20502056.056463234</v>
          </cell>
          <cell r="P254">
            <v>21014607.457874816</v>
          </cell>
          <cell r="Q254"/>
          <cell r="R254" t="str">
            <v>Program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 t="str">
            <v>Neil Chapman</v>
          </cell>
          <cell r="Z254">
            <v>0</v>
          </cell>
          <cell r="AA254">
            <v>0</v>
          </cell>
          <cell r="AB254">
            <v>66620272.910889149</v>
          </cell>
          <cell r="AC254">
            <v>0</v>
          </cell>
          <cell r="AD254" t="str">
            <v>Repex</v>
          </cell>
        </row>
        <row r="255">
          <cell r="A255" t="str">
            <v>ESS_4005N_L</v>
          </cell>
          <cell r="B255" t="str">
            <v>Poletop Refurbishment Distribution - allocations portion</v>
          </cell>
          <cell r="C255" t="str">
            <v>Renewal</v>
          </cell>
          <cell r="D255">
            <v>1750</v>
          </cell>
          <cell r="E255">
            <v>0</v>
          </cell>
          <cell r="F255">
            <v>2892937.4728462552</v>
          </cell>
          <cell r="G255">
            <v>3384120.1350654708</v>
          </cell>
          <cell r="H255">
            <v>3511225.2376191379</v>
          </cell>
          <cell r="I255">
            <v>3535771.7366469679</v>
          </cell>
          <cell r="J255">
            <v>3624166.0300631416</v>
          </cell>
          <cell r="K255">
            <v>3714770.1808147198</v>
          </cell>
          <cell r="L255">
            <v>3807639.4353350876</v>
          </cell>
          <cell r="M255">
            <v>3902830.4212184642</v>
          </cell>
          <cell r="N255">
            <v>4000401.1817489252</v>
          </cell>
          <cell r="O255">
            <v>4100411.2112926478</v>
          </cell>
          <cell r="P255">
            <v>4202921.4915749636</v>
          </cell>
          <cell r="Q255">
            <v>0.93556064164939512</v>
          </cell>
          <cell r="R255" t="str">
            <v>L</v>
          </cell>
          <cell r="S255"/>
          <cell r="T255"/>
          <cell r="U255"/>
          <cell r="V255"/>
          <cell r="W255"/>
          <cell r="X255"/>
          <cell r="Y255"/>
          <cell r="Z255"/>
          <cell r="AA255"/>
          <cell r="AB255">
            <v>13324054.582177833</v>
          </cell>
          <cell r="AC255"/>
          <cell r="AD255" t="str">
            <v>Repex</v>
          </cell>
        </row>
        <row r="256">
          <cell r="A256" t="str">
            <v>ESS_4005N_M</v>
          </cell>
          <cell r="B256" t="str">
            <v>Poletop Refurbishment Distribution - allocations portion</v>
          </cell>
          <cell r="C256" t="str">
            <v>Renewal</v>
          </cell>
          <cell r="D256">
            <v>3500</v>
          </cell>
          <cell r="E256">
            <v>0</v>
          </cell>
          <cell r="F256">
            <v>2892937.4728462552</v>
          </cell>
          <cell r="G256">
            <v>3384120.1350654708</v>
          </cell>
          <cell r="H256">
            <v>3511225.2376191379</v>
          </cell>
          <cell r="I256">
            <v>3535771.7366469679</v>
          </cell>
          <cell r="J256">
            <v>3624166.0300631416</v>
          </cell>
          <cell r="K256">
            <v>3714770.1808147198</v>
          </cell>
          <cell r="L256">
            <v>3807639.4353350876</v>
          </cell>
          <cell r="M256">
            <v>3902830.4212184642</v>
          </cell>
          <cell r="N256">
            <v>4000401.1817489252</v>
          </cell>
          <cell r="O256">
            <v>4100411.2112926478</v>
          </cell>
          <cell r="P256">
            <v>4202921.4915749636</v>
          </cell>
          <cell r="Q256">
            <v>0.76037438081910402</v>
          </cell>
          <cell r="R256" t="str">
            <v>M</v>
          </cell>
          <cell r="S256"/>
          <cell r="T256"/>
          <cell r="U256"/>
          <cell r="V256"/>
          <cell r="W256"/>
          <cell r="X256"/>
          <cell r="Y256"/>
          <cell r="Z256"/>
          <cell r="AA256"/>
          <cell r="AB256"/>
          <cell r="AC256"/>
          <cell r="AD256" t="str">
            <v>Repex</v>
          </cell>
        </row>
        <row r="257">
          <cell r="A257" t="str">
            <v>ESS_4005N_S</v>
          </cell>
          <cell r="B257" t="str">
            <v>Poletop Refurbishment Distribution - allocations portion</v>
          </cell>
          <cell r="C257" t="str">
            <v>Renewal</v>
          </cell>
          <cell r="D257">
            <v>5250</v>
          </cell>
          <cell r="E257">
            <v>0</v>
          </cell>
          <cell r="F257">
            <v>8678812.4185387641</v>
          </cell>
          <cell r="G257">
            <v>10152360.405196412</v>
          </cell>
          <cell r="H257">
            <v>10533675.712857414</v>
          </cell>
          <cell r="I257">
            <v>10607315.209940901</v>
          </cell>
          <cell r="J257">
            <v>10872498.090189423</v>
          </cell>
          <cell r="K257">
            <v>11144310.542444156</v>
          </cell>
          <cell r="L257">
            <v>11422918.30600526</v>
          </cell>
          <cell r="M257">
            <v>11708491.263655391</v>
          </cell>
          <cell r="N257">
            <v>12001203.545246774</v>
          </cell>
          <cell r="O257">
            <v>12301233.63387794</v>
          </cell>
          <cell r="P257">
            <v>12608764.474724889</v>
          </cell>
          <cell r="Q257">
            <v>0.30417281479074376</v>
          </cell>
          <cell r="R257" t="str">
            <v>S</v>
          </cell>
          <cell r="S257"/>
          <cell r="T257"/>
          <cell r="U257"/>
          <cell r="V257"/>
          <cell r="W257"/>
          <cell r="X257"/>
          <cell r="Y257"/>
          <cell r="Z257"/>
          <cell r="AA257"/>
          <cell r="AB257"/>
          <cell r="AC257"/>
          <cell r="AD257" t="str">
            <v>Repex</v>
          </cell>
        </row>
        <row r="258">
          <cell r="A258" t="str">
            <v>ESS_4006</v>
          </cell>
          <cell r="B258" t="str">
            <v xml:space="preserve">Pambula - install 66 kV CB </v>
          </cell>
          <cell r="C258" t="str">
            <v>Capacity</v>
          </cell>
          <cell r="D258">
            <v>4200</v>
          </cell>
          <cell r="E258">
            <v>245</v>
          </cell>
          <cell r="F258">
            <v>520247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0.53716637107059217</v>
          </cell>
          <cell r="R258" t="str">
            <v>Project</v>
          </cell>
          <cell r="S258" t="str">
            <v>Ben Bates</v>
          </cell>
          <cell r="T258" t="str">
            <v>Sub Transmission Planning</v>
          </cell>
          <cell r="U258" t="str">
            <v>Network Connections</v>
          </cell>
          <cell r="V258" t="str">
            <v>Project</v>
          </cell>
          <cell r="W258" t="str">
            <v>Sub Transmission Planning</v>
          </cell>
          <cell r="X258" t="str">
            <v>Paul Brazier</v>
          </cell>
          <cell r="Y258" t="str">
            <v>Col Hackney</v>
          </cell>
          <cell r="Z258" t="str">
            <v>Richard Jagger</v>
          </cell>
          <cell r="AA258" t="str">
            <v>Bruce Sheridan</v>
          </cell>
          <cell r="AB258">
            <v>520492</v>
          </cell>
          <cell r="AC258" t="str">
            <v>ESS_4006 Pambula CB and Dynamic Compensation</v>
          </cell>
          <cell r="AD258" t="str">
            <v>Augex</v>
          </cell>
        </row>
        <row r="259">
          <cell r="A259" t="str">
            <v>ESS_4007</v>
          </cell>
          <cell r="B259" t="str">
            <v>Taree - TransGrid 132/66/33kV substation relocate 33kV feeders</v>
          </cell>
          <cell r="C259" t="str">
            <v>Renewal</v>
          </cell>
          <cell r="D259">
            <v>4200</v>
          </cell>
          <cell r="E259">
            <v>7937</v>
          </cell>
          <cell r="F259">
            <v>200526.0580444489</v>
          </cell>
          <cell r="G259">
            <v>287000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0.52709852892430908</v>
          </cell>
          <cell r="R259" t="str">
            <v>Project</v>
          </cell>
          <cell r="S259" t="str">
            <v>Alexei Watson</v>
          </cell>
          <cell r="T259" t="str">
            <v>Sub Transmission Planning</v>
          </cell>
          <cell r="U259" t="str">
            <v>Capacity</v>
          </cell>
          <cell r="V259" t="str">
            <v>Project</v>
          </cell>
          <cell r="W259" t="str">
            <v>Sub Transmission Planning</v>
          </cell>
          <cell r="X259" t="str">
            <v>Paul Brazier</v>
          </cell>
          <cell r="Y259" t="str">
            <v>Col Hackney</v>
          </cell>
          <cell r="Z259" t="str">
            <v>Richard Jagger</v>
          </cell>
          <cell r="AA259" t="str">
            <v>Rodney Olsen</v>
          </cell>
          <cell r="AB259">
            <v>495463.0580444489</v>
          </cell>
          <cell r="AC259" t="str">
            <v>ESS_4007 Taree TransGrid PRD</v>
          </cell>
          <cell r="AD259" t="str">
            <v>Repex</v>
          </cell>
        </row>
        <row r="260">
          <cell r="A260" t="str">
            <v>ESS_4008</v>
          </cell>
          <cell r="B260" t="str">
            <v>Subtransmission minor projects</v>
          </cell>
          <cell r="C260" t="str">
            <v>Network Connection</v>
          </cell>
          <cell r="D260">
            <v>3900</v>
          </cell>
          <cell r="E260">
            <v>344825</v>
          </cell>
          <cell r="F260">
            <v>503780.80819682777</v>
          </cell>
          <cell r="G260">
            <v>508322.1</v>
          </cell>
          <cell r="H260">
            <v>519829.88945993443</v>
          </cell>
          <cell r="I260">
            <v>536947.0469437245</v>
          </cell>
          <cell r="J260">
            <v>505123.54356914054</v>
          </cell>
          <cell r="K260">
            <v>519714.62540773419</v>
          </cell>
          <cell r="L260">
            <v>532707.49104292749</v>
          </cell>
          <cell r="M260">
            <v>546025.17831900064</v>
          </cell>
          <cell r="N260">
            <v>559675.80777697556</v>
          </cell>
          <cell r="O260">
            <v>573667.70297139988</v>
          </cell>
          <cell r="P260">
            <v>588009.39554568485</v>
          </cell>
          <cell r="Q260">
            <v>0.64399557535662177</v>
          </cell>
          <cell r="R260" t="str">
            <v>Program_Special</v>
          </cell>
          <cell r="S260" t="str">
            <v>Alexei Watson</v>
          </cell>
          <cell r="T260" t="str">
            <v>Sub Transmission Planning</v>
          </cell>
          <cell r="U260" t="str">
            <v>Network Connections</v>
          </cell>
          <cell r="V260" t="str">
            <v>Proactive program</v>
          </cell>
          <cell r="W260" t="str">
            <v>Sub Transmission Planning</v>
          </cell>
          <cell r="X260" t="str">
            <v>Paul Brazier</v>
          </cell>
          <cell r="Y260" t="str">
            <v>Col Hackney</v>
          </cell>
          <cell r="Z260" t="str">
            <v>Richard Jagger</v>
          </cell>
          <cell r="AA260" t="str">
            <v>Rodney Olsen and Bruce Sheridan</v>
          </cell>
          <cell r="AB260">
            <v>2413704.844600487</v>
          </cell>
          <cell r="AC260" t="str">
            <v>ESS_4008 Subtransmission Minor Projects</v>
          </cell>
          <cell r="AD260" t="str">
            <v>Augex</v>
          </cell>
        </row>
        <row r="261">
          <cell r="A261" t="str">
            <v>ESS_4009</v>
          </cell>
          <cell r="B261" t="str">
            <v>Subtransmission polymer termination replacement</v>
          </cell>
          <cell r="C261" t="str">
            <v>Renewal</v>
          </cell>
          <cell r="D261">
            <v>3300</v>
          </cell>
          <cell r="E261">
            <v>0</v>
          </cell>
          <cell r="F261">
            <v>132265.10901959235</v>
          </cell>
          <cell r="G261">
            <v>410000</v>
          </cell>
          <cell r="H261">
            <v>416109.4161234604</v>
          </cell>
          <cell r="I261">
            <v>426517.42137541558</v>
          </cell>
          <cell r="J261">
            <v>1103812.8906249998</v>
          </cell>
          <cell r="K261">
            <v>1131408.2128906245</v>
          </cell>
          <cell r="L261">
            <v>1159693.4182128902</v>
          </cell>
          <cell r="M261">
            <v>1188685.7536682123</v>
          </cell>
          <cell r="N261">
            <v>1218402.8975099176</v>
          </cell>
          <cell r="O261">
            <v>1248862.9699476652</v>
          </cell>
          <cell r="P261">
            <v>1280084.5441963566</v>
          </cell>
          <cell r="Q261"/>
          <cell r="R261" t="str">
            <v>Program</v>
          </cell>
          <cell r="S261" t="str">
            <v>Graeme Barnewall</v>
          </cell>
          <cell r="T261" t="str">
            <v>Primary Systems</v>
          </cell>
          <cell r="U261" t="str">
            <v>Renewal</v>
          </cell>
          <cell r="V261" t="str">
            <v>Proactive program</v>
          </cell>
          <cell r="W261" t="str">
            <v>Network Operations</v>
          </cell>
          <cell r="X261" t="str">
            <v>Brian Glawson</v>
          </cell>
          <cell r="Y261" t="str">
            <v>Bradley Trethewey</v>
          </cell>
          <cell r="Z261" t="str">
            <v>Richard Jagger</v>
          </cell>
          <cell r="AA261" t="str">
            <v>Rodney Olsen</v>
          </cell>
          <cell r="AB261">
            <v>1384891.9465184684</v>
          </cell>
          <cell r="AC261" t="str">
            <v>ESS_4009 Subtransmission Polymer Termination Replacement</v>
          </cell>
          <cell r="AD261" t="str">
            <v>Repex</v>
          </cell>
        </row>
        <row r="262">
          <cell r="A262" t="str">
            <v>ESS_4009_L</v>
          </cell>
          <cell r="B262" t="str">
            <v>Subtransmission polymer termination replacement</v>
          </cell>
          <cell r="C262" t="str">
            <v>Renewal</v>
          </cell>
          <cell r="D262">
            <v>1100</v>
          </cell>
          <cell r="E262">
            <v>0</v>
          </cell>
          <cell r="F262">
            <v>26453.021803918469</v>
          </cell>
          <cell r="G262">
            <v>82000.000000000015</v>
          </cell>
          <cell r="H262">
            <v>83221.883224692094</v>
          </cell>
          <cell r="I262">
            <v>85303.484275083116</v>
          </cell>
          <cell r="J262">
            <v>220762.57812499994</v>
          </cell>
          <cell r="K262">
            <v>226281.64257812494</v>
          </cell>
          <cell r="L262">
            <v>231938.68364257805</v>
          </cell>
          <cell r="M262">
            <v>237737.15073364245</v>
          </cell>
          <cell r="N262">
            <v>243680.57950198351</v>
          </cell>
          <cell r="O262">
            <v>249772.59398953305</v>
          </cell>
          <cell r="P262">
            <v>256016.90883927132</v>
          </cell>
          <cell r="Q262">
            <v>0.98537233427878224</v>
          </cell>
          <cell r="R262" t="str">
            <v>L</v>
          </cell>
          <cell r="AD262" t="str">
            <v>Repex</v>
          </cell>
        </row>
        <row r="263">
          <cell r="A263" t="str">
            <v>ESS_4009_M</v>
          </cell>
          <cell r="B263" t="str">
            <v>Subtransmission polymer termination replacement</v>
          </cell>
          <cell r="C263" t="str">
            <v>Renewal</v>
          </cell>
          <cell r="D263">
            <v>2200</v>
          </cell>
          <cell r="E263">
            <v>0</v>
          </cell>
          <cell r="F263">
            <v>26453.021803918469</v>
          </cell>
          <cell r="G263">
            <v>82000.000000000015</v>
          </cell>
          <cell r="H263">
            <v>83221.883224692094</v>
          </cell>
          <cell r="I263">
            <v>85303.484275083116</v>
          </cell>
          <cell r="J263">
            <v>220762.57812499994</v>
          </cell>
          <cell r="K263">
            <v>226281.64257812494</v>
          </cell>
          <cell r="L263">
            <v>231938.68364257805</v>
          </cell>
          <cell r="M263">
            <v>237737.15073364245</v>
          </cell>
          <cell r="N263">
            <v>243680.57950198351</v>
          </cell>
          <cell r="O263">
            <v>249772.59398953305</v>
          </cell>
          <cell r="P263">
            <v>256016.90883927132</v>
          </cell>
          <cell r="Q263">
            <v>0.90317134850920799</v>
          </cell>
          <cell r="R263" t="str">
            <v>M</v>
          </cell>
          <cell r="S263"/>
          <cell r="T263"/>
          <cell r="U263"/>
          <cell r="V263"/>
          <cell r="W263"/>
          <cell r="X263"/>
          <cell r="Y263"/>
          <cell r="Z263"/>
          <cell r="AA263"/>
          <cell r="AB263">
            <v>276978.38930369366</v>
          </cell>
          <cell r="AD263" t="str">
            <v>Repex</v>
          </cell>
        </row>
        <row r="264">
          <cell r="A264" t="str">
            <v>ESS_4009_S</v>
          </cell>
          <cell r="B264" t="str">
            <v>Subtransmission polymer termination replacement</v>
          </cell>
          <cell r="C264" t="str">
            <v>Renewal</v>
          </cell>
          <cell r="D264">
            <v>3300</v>
          </cell>
          <cell r="E264">
            <v>0</v>
          </cell>
          <cell r="F264">
            <v>79359.065411755408</v>
          </cell>
          <cell r="G264">
            <v>246000</v>
          </cell>
          <cell r="H264">
            <v>249665.64967407621</v>
          </cell>
          <cell r="I264">
            <v>255910.45282524935</v>
          </cell>
          <cell r="J264">
            <v>662287.73437499988</v>
          </cell>
          <cell r="K264">
            <v>678844.92773437477</v>
          </cell>
          <cell r="L264">
            <v>695816.05092773412</v>
          </cell>
          <cell r="M264">
            <v>713211.45220092742</v>
          </cell>
          <cell r="N264">
            <v>731041.73850595055</v>
          </cell>
          <cell r="O264">
            <v>749317.78196859919</v>
          </cell>
          <cell r="P264">
            <v>768050.72651781398</v>
          </cell>
          <cell r="Q264">
            <v>0.79980875389507033</v>
          </cell>
          <cell r="R264" t="str">
            <v>S</v>
          </cell>
          <cell r="AD264" t="str">
            <v>Repex</v>
          </cell>
        </row>
        <row r="265">
          <cell r="A265" t="str">
            <v>ESS_4010</v>
          </cell>
          <cell r="B265" t="str">
            <v>Subtransmission minor route and land</v>
          </cell>
          <cell r="C265" t="str">
            <v>Network Connection</v>
          </cell>
          <cell r="D265">
            <v>2400</v>
          </cell>
          <cell r="E265">
            <v>845161</v>
          </cell>
          <cell r="F265">
            <v>551446.65962223453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0.89563082230964464</v>
          </cell>
          <cell r="R265" t="str">
            <v>Project</v>
          </cell>
          <cell r="S265" t="str">
            <v>Paul Hamill</v>
          </cell>
          <cell r="T265" t="str">
            <v>Sub Transmission Planning</v>
          </cell>
          <cell r="U265" t="str">
            <v>Network Connections</v>
          </cell>
          <cell r="V265" t="str">
            <v>Project</v>
          </cell>
          <cell r="W265" t="str">
            <v>Sub Transmission Planning</v>
          </cell>
          <cell r="X265" t="str">
            <v>Paul Brazier</v>
          </cell>
          <cell r="Y265" t="str">
            <v>Col Hackney</v>
          </cell>
          <cell r="Z265" t="str">
            <v>Richard Jagger</v>
          </cell>
          <cell r="AA265" t="str">
            <v>Marcus Ludriks</v>
          </cell>
          <cell r="AB265">
            <v>1396607.6596222345</v>
          </cell>
          <cell r="AC265" t="str">
            <v>no SID</v>
          </cell>
          <cell r="AD265" t="str">
            <v>Augex</v>
          </cell>
        </row>
        <row r="266">
          <cell r="A266" t="str">
            <v>ESS_4011</v>
          </cell>
          <cell r="B266" t="str">
            <v>Orange South ZS - Augmentation</v>
          </cell>
          <cell r="C266" t="str">
            <v>Capacity</v>
          </cell>
          <cell r="D266">
            <v>4200</v>
          </cell>
          <cell r="E266">
            <v>802730</v>
          </cell>
          <cell r="F266">
            <v>100263.02902222445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0.534315460662107</v>
          </cell>
          <cell r="R266" t="str">
            <v>Project</v>
          </cell>
          <cell r="S266" t="str">
            <v>Brendan Brewer</v>
          </cell>
          <cell r="T266" t="str">
            <v>Sub Transmission Planning</v>
          </cell>
          <cell r="U266" t="str">
            <v>Capacity</v>
          </cell>
          <cell r="V266" t="str">
            <v>Project</v>
          </cell>
          <cell r="W266" t="str">
            <v>Sub Transmission Planning</v>
          </cell>
          <cell r="X266" t="str">
            <v>Paul Brazier</v>
          </cell>
          <cell r="Y266" t="str">
            <v>Col Hackney</v>
          </cell>
          <cell r="Z266" t="str">
            <v>Richard Jagger</v>
          </cell>
          <cell r="AA266" t="str">
            <v>Bruce Sheridan</v>
          </cell>
          <cell r="AB266">
            <v>902993.02902222448</v>
          </cell>
          <cell r="AC266" t="str">
            <v>ESS_4011 Orange South ZS Augmentation</v>
          </cell>
          <cell r="AD266" t="str">
            <v>Augex</v>
          </cell>
        </row>
        <row r="267">
          <cell r="A267" t="str">
            <v>ESS_4012</v>
          </cell>
          <cell r="B267" t="str">
            <v>Quira ZS - 2nd tx substation work</v>
          </cell>
          <cell r="C267" t="str">
            <v>Capacity</v>
          </cell>
          <cell r="D267">
            <v>4200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705411.52398125955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0.53796469079188192</v>
          </cell>
          <cell r="R267" t="str">
            <v>Project</v>
          </cell>
          <cell r="S267" t="str">
            <v>Ben Bates</v>
          </cell>
          <cell r="T267" t="str">
            <v>Sub Transmission Planning</v>
          </cell>
          <cell r="U267" t="str">
            <v>Capacity</v>
          </cell>
          <cell r="V267" t="str">
            <v>Project</v>
          </cell>
          <cell r="W267" t="str">
            <v>Sub Transmission Planning</v>
          </cell>
          <cell r="X267" t="str">
            <v>Paul Brazier</v>
          </cell>
          <cell r="Y267" t="str">
            <v>Col Hackney</v>
          </cell>
          <cell r="Z267" t="str">
            <v>Richard Jagger</v>
          </cell>
          <cell r="AA267" t="str">
            <v>Bruce Sheridan</v>
          </cell>
          <cell r="AB267">
            <v>0</v>
          </cell>
          <cell r="AC267" t="str">
            <v>ESS_4012 Quira ZS - 2nd tx substation work</v>
          </cell>
          <cell r="AD267" t="str">
            <v>Augex</v>
          </cell>
        </row>
        <row r="268">
          <cell r="A268" t="str">
            <v>ESS_4013</v>
          </cell>
          <cell r="B268" t="str">
            <v>Molong - install 2nd 66/11kV transformer</v>
          </cell>
          <cell r="C268" t="str">
            <v>Capacity</v>
          </cell>
          <cell r="D268">
            <v>4200</v>
          </cell>
          <cell r="E268">
            <v>22723</v>
          </cell>
          <cell r="F268">
            <v>481262.53930667735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0.53679818492496345</v>
          </cell>
          <cell r="R268" t="str">
            <v>Project</v>
          </cell>
          <cell r="S268" t="str">
            <v>Brendan Brewer</v>
          </cell>
          <cell r="T268" t="str">
            <v>Sub Transmission Planning</v>
          </cell>
          <cell r="U268" t="str">
            <v>Capacity</v>
          </cell>
          <cell r="V268" t="str">
            <v>Project</v>
          </cell>
          <cell r="W268" t="str">
            <v>Sub Transmission Planning</v>
          </cell>
          <cell r="X268" t="str">
            <v>Paul Brazier</v>
          </cell>
          <cell r="Y268" t="str">
            <v>Col Hackney</v>
          </cell>
          <cell r="Z268" t="str">
            <v>Richard Jagger</v>
          </cell>
          <cell r="AA268" t="str">
            <v>Bruce Sheridan</v>
          </cell>
          <cell r="AB268">
            <v>503985.53930667735</v>
          </cell>
          <cell r="AC268" t="str">
            <v>No SID</v>
          </cell>
          <cell r="AD268" t="str">
            <v>Augex</v>
          </cell>
        </row>
        <row r="269">
          <cell r="A269" t="str">
            <v>ESS_4015</v>
          </cell>
          <cell r="B269" t="str">
            <v>Wagga Copland St to Kooringal #2 feeder works</v>
          </cell>
          <cell r="C269" t="str">
            <v>Capacity</v>
          </cell>
          <cell r="D269">
            <v>3900</v>
          </cell>
          <cell r="E269">
            <v>0</v>
          </cell>
          <cell r="F269">
            <v>0</v>
          </cell>
          <cell r="G269">
            <v>0</v>
          </cell>
          <cell r="H269">
            <v>336200</v>
          </cell>
          <cell r="I269">
            <v>430756.24999999994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0.64733998494136002</v>
          </cell>
          <cell r="R269" t="str">
            <v>Project</v>
          </cell>
          <cell r="S269" t="str">
            <v>Ben Bates</v>
          </cell>
          <cell r="T269" t="str">
            <v>Sub Transmission Planning</v>
          </cell>
          <cell r="U269" t="str">
            <v>Capacity</v>
          </cell>
          <cell r="V269" t="str">
            <v>Project</v>
          </cell>
          <cell r="W269" t="str">
            <v>Sub Transmission Planning</v>
          </cell>
          <cell r="X269" t="str">
            <v>Paul Brazier</v>
          </cell>
          <cell r="Y269" t="str">
            <v>Col Hackney</v>
          </cell>
          <cell r="Z269" t="str">
            <v>Richard Jagger</v>
          </cell>
          <cell r="AA269" t="str">
            <v xml:space="preserve">Bruce Sheridan </v>
          </cell>
          <cell r="AB269">
            <v>766956.25</v>
          </cell>
          <cell r="AC269" t="str">
            <v>ESS_1040 Kooringal 1 and 2 Feeders</v>
          </cell>
          <cell r="AD269" t="str">
            <v>Augex</v>
          </cell>
        </row>
        <row r="270">
          <cell r="A270" t="str">
            <v>ESS_4016</v>
          </cell>
          <cell r="B270" t="str">
            <v>Morrow St - construct 66kV busbar</v>
          </cell>
          <cell r="C270" t="str">
            <v>Capacity</v>
          </cell>
          <cell r="D270">
            <v>4050</v>
          </cell>
          <cell r="E270">
            <v>0</v>
          </cell>
          <cell r="F270">
            <v>0</v>
          </cell>
          <cell r="G270">
            <v>204999.99999999997</v>
          </cell>
          <cell r="H270">
            <v>1891124.9999999998</v>
          </cell>
          <cell r="I270">
            <v>1076890.6249999998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0.55432598329877936</v>
          </cell>
          <cell r="R270" t="str">
            <v>Project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3173015.6249999995</v>
          </cell>
          <cell r="AC270">
            <v>0</v>
          </cell>
          <cell r="AD270" t="str">
            <v>Augex</v>
          </cell>
        </row>
        <row r="271">
          <cell r="A271" t="str">
            <v>ESS_4017</v>
          </cell>
          <cell r="B271" t="str">
            <v>Googong - construct 132kV o/h line for relocation</v>
          </cell>
          <cell r="C271" t="str">
            <v>Renewal</v>
          </cell>
          <cell r="D271">
            <v>4200</v>
          </cell>
          <cell r="E271">
            <v>0</v>
          </cell>
          <cell r="F271">
            <v>0</v>
          </cell>
          <cell r="G271">
            <v>615000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0.53839973010000119</v>
          </cell>
          <cell r="R271" t="str">
            <v>Project</v>
          </cell>
          <cell r="S271"/>
          <cell r="T271"/>
          <cell r="U271"/>
          <cell r="V271"/>
          <cell r="W271"/>
          <cell r="X271"/>
          <cell r="Y271"/>
          <cell r="Z271"/>
          <cell r="AA271"/>
          <cell r="AB271"/>
          <cell r="AC271"/>
          <cell r="AD271" t="str">
            <v>Augex</v>
          </cell>
        </row>
        <row r="272">
          <cell r="A272" t="str">
            <v>ESS_41D</v>
          </cell>
          <cell r="B272" t="str">
            <v>LV UG pit and pillar - defined projects</v>
          </cell>
          <cell r="C272" t="str">
            <v>Renewal</v>
          </cell>
          <cell r="D272">
            <v>3600</v>
          </cell>
          <cell r="E272">
            <v>557808</v>
          </cell>
          <cell r="F272">
            <v>469141.83910677326</v>
          </cell>
          <cell r="G272">
            <v>463159.97342165734</v>
          </cell>
          <cell r="H272">
            <v>406528.53998613422</v>
          </cell>
          <cell r="I272">
            <v>407757.56641308055</v>
          </cell>
          <cell r="J272">
            <v>418621.03876953106</v>
          </cell>
          <cell r="K272">
            <v>429086.56473876943</v>
          </cell>
          <cell r="L272">
            <v>439813.72885723854</v>
          </cell>
          <cell r="M272">
            <v>450809.07207866944</v>
          </cell>
          <cell r="N272">
            <v>462079.29888063611</v>
          </cell>
          <cell r="O272">
            <v>473631.281352652</v>
          </cell>
          <cell r="P272">
            <v>485472.06338646822</v>
          </cell>
          <cell r="Q272"/>
          <cell r="R272" t="str">
            <v>Program</v>
          </cell>
          <cell r="S272" t="str">
            <v>Daniel Kelly</v>
          </cell>
          <cell r="T272" t="str">
            <v>Network Operations</v>
          </cell>
          <cell r="U272" t="str">
            <v>Renewal</v>
          </cell>
          <cell r="V272" t="str">
            <v>Proactive program</v>
          </cell>
          <cell r="W272" t="str">
            <v>Distribution Planning</v>
          </cell>
          <cell r="X272" t="str">
            <v>Brian Glawson</v>
          </cell>
          <cell r="Y272" t="str">
            <v>Bradley Trethewey</v>
          </cell>
          <cell r="Z272" t="str">
            <v>Steve Wilson</v>
          </cell>
          <cell r="AA272" t="str">
            <v>Don Darke</v>
          </cell>
          <cell r="AB272">
            <v>2304395.9189276453</v>
          </cell>
          <cell r="AC272" t="str">
            <v>ESS_41 Low Voltage Switchgear and Pillar Replacement</v>
          </cell>
          <cell r="AD272" t="str">
            <v>Repex</v>
          </cell>
        </row>
        <row r="273">
          <cell r="A273" t="str">
            <v>ESS_41D_L</v>
          </cell>
          <cell r="B273" t="str">
            <v>LV UG pit and pillar - defined projects</v>
          </cell>
          <cell r="C273" t="str">
            <v>Renewal</v>
          </cell>
          <cell r="D273">
            <v>1200</v>
          </cell>
          <cell r="E273">
            <v>0</v>
          </cell>
          <cell r="F273">
            <v>93828.367821354652</v>
          </cell>
          <cell r="G273">
            <v>92631.994684331468</v>
          </cell>
          <cell r="H273">
            <v>81305.70799722684</v>
          </cell>
          <cell r="I273">
            <v>81551.513282616113</v>
          </cell>
          <cell r="J273">
            <v>83724.207753906216</v>
          </cell>
          <cell r="K273">
            <v>85817.31294775389</v>
          </cell>
          <cell r="L273">
            <v>87962.745771447706</v>
          </cell>
          <cell r="M273">
            <v>90161.814415733883</v>
          </cell>
          <cell r="N273">
            <v>92415.859776127225</v>
          </cell>
          <cell r="O273">
            <v>94726.256270530401</v>
          </cell>
          <cell r="P273">
            <v>97094.412677293629</v>
          </cell>
          <cell r="Q273">
            <v>0.97657628699553389</v>
          </cell>
          <cell r="R273" t="str">
            <v>L</v>
          </cell>
          <cell r="AD273" t="str">
            <v>Repex</v>
          </cell>
        </row>
        <row r="274">
          <cell r="A274" t="str">
            <v>ESS_41D_M</v>
          </cell>
          <cell r="B274" t="str">
            <v>LV UG pit and pillar - defined projects</v>
          </cell>
          <cell r="C274" t="str">
            <v>Renewal</v>
          </cell>
          <cell r="D274">
            <v>2400</v>
          </cell>
          <cell r="E274">
            <v>0</v>
          </cell>
          <cell r="F274">
            <v>93828.367821354652</v>
          </cell>
          <cell r="G274">
            <v>92631.994684331468</v>
          </cell>
          <cell r="H274">
            <v>81305.70799722684</v>
          </cell>
          <cell r="I274">
            <v>81551.513282616113</v>
          </cell>
          <cell r="J274">
            <v>83724.207753906216</v>
          </cell>
          <cell r="K274">
            <v>85817.31294775389</v>
          </cell>
          <cell r="L274">
            <v>87962.745771447706</v>
          </cell>
          <cell r="M274">
            <v>90161.814415733883</v>
          </cell>
          <cell r="N274">
            <v>92415.859776127225</v>
          </cell>
          <cell r="O274">
            <v>94726.256270530401</v>
          </cell>
          <cell r="P274">
            <v>97094.412677293629</v>
          </cell>
          <cell r="Q274">
            <v>0.89400699316384247</v>
          </cell>
          <cell r="R274" t="str">
            <v>M</v>
          </cell>
          <cell r="AD274" t="str">
            <v>Repex</v>
          </cell>
        </row>
        <row r="275">
          <cell r="A275" t="str">
            <v>ESS_41D_S</v>
          </cell>
          <cell r="B275" t="str">
            <v>LV UG pit and pillar - defined projects</v>
          </cell>
          <cell r="C275" t="str">
            <v>Renewal</v>
          </cell>
          <cell r="D275">
            <v>3600</v>
          </cell>
          <cell r="E275">
            <v>557808</v>
          </cell>
          <cell r="F275">
            <v>281485.10346406396</v>
          </cell>
          <cell r="G275">
            <v>277895.9840529944</v>
          </cell>
          <cell r="H275">
            <v>243917.12399168054</v>
          </cell>
          <cell r="I275">
            <v>244654.53984784835</v>
          </cell>
          <cell r="J275">
            <v>251172.6232617186</v>
          </cell>
          <cell r="K275">
            <v>257451.93884326168</v>
          </cell>
          <cell r="L275">
            <v>263888.2373143431</v>
          </cell>
          <cell r="M275">
            <v>270485.44324720168</v>
          </cell>
          <cell r="N275">
            <v>277247.57932838169</v>
          </cell>
          <cell r="O275">
            <v>284178.7688115912</v>
          </cell>
          <cell r="P275">
            <v>291283.23803188093</v>
          </cell>
          <cell r="Q275">
            <v>0.74422354069150876</v>
          </cell>
          <cell r="R275" t="str">
            <v>S</v>
          </cell>
          <cell r="S275"/>
          <cell r="T275"/>
          <cell r="U275"/>
          <cell r="V275"/>
          <cell r="W275"/>
          <cell r="X275"/>
          <cell r="Y275"/>
          <cell r="Z275"/>
          <cell r="AA275"/>
          <cell r="AB275">
            <v>1605760.7513565873</v>
          </cell>
          <cell r="AD275" t="str">
            <v>Repex</v>
          </cell>
        </row>
        <row r="276">
          <cell r="A276" t="str">
            <v>ESS_41N</v>
          </cell>
          <cell r="B276" t="str">
            <v>LV UG pit and pillar - allocations portion</v>
          </cell>
          <cell r="C276" t="str">
            <v>Renewal</v>
          </cell>
          <cell r="D276">
            <v>3600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/>
          <cell r="R276" t="str">
            <v>Program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 t="str">
            <v>Repex</v>
          </cell>
        </row>
        <row r="277">
          <cell r="A277" t="str">
            <v>ESS_41N_L</v>
          </cell>
          <cell r="B277" t="str">
            <v>LV UG pit and pillar - allocations portion</v>
          </cell>
          <cell r="C277" t="str">
            <v>Renewal</v>
          </cell>
          <cell r="D277">
            <v>1200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0.97657628699553389</v>
          </cell>
          <cell r="R277" t="str">
            <v>L</v>
          </cell>
          <cell r="AD277" t="str">
            <v>Repex</v>
          </cell>
        </row>
        <row r="278">
          <cell r="A278" t="str">
            <v>ESS_41N_M</v>
          </cell>
          <cell r="B278" t="str">
            <v>LV UG pit and pillar - allocations portion</v>
          </cell>
          <cell r="C278" t="str">
            <v>Renewal</v>
          </cell>
          <cell r="D278">
            <v>2400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0.89400699316384247</v>
          </cell>
          <cell r="R278" t="str">
            <v>M</v>
          </cell>
          <cell r="AD278" t="str">
            <v>Repex</v>
          </cell>
        </row>
        <row r="279">
          <cell r="A279" t="str">
            <v>ESS_41N_S</v>
          </cell>
          <cell r="B279" t="str">
            <v>LV UG pit and pillar - allocations portion</v>
          </cell>
          <cell r="C279" t="str">
            <v>Renewal</v>
          </cell>
          <cell r="D279">
            <v>3600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0.74422354069150876</v>
          </cell>
          <cell r="R279" t="str">
            <v>S</v>
          </cell>
          <cell r="S279"/>
          <cell r="T279"/>
          <cell r="U279"/>
          <cell r="V279"/>
          <cell r="W279"/>
          <cell r="X279"/>
          <cell r="Y279"/>
          <cell r="Z279"/>
          <cell r="AA279"/>
          <cell r="AB279">
            <v>0</v>
          </cell>
          <cell r="AD279" t="str">
            <v>Repex</v>
          </cell>
        </row>
        <row r="280">
          <cell r="A280" t="str">
            <v>ESS_42D</v>
          </cell>
          <cell r="B280" t="str">
            <v>High Voltage Cast Pothead Replacement - efiend projects</v>
          </cell>
          <cell r="C280" t="str">
            <v>Renewal</v>
          </cell>
          <cell r="D280">
            <v>3300</v>
          </cell>
          <cell r="E280">
            <v>204641</v>
          </cell>
          <cell r="F280">
            <v>422530.89541310089</v>
          </cell>
          <cell r="G280">
            <v>614999.99999999977</v>
          </cell>
          <cell r="H280">
            <v>624164.12418519065</v>
          </cell>
          <cell r="I280">
            <v>639776.1320631234</v>
          </cell>
          <cell r="J280">
            <v>662287.73437499988</v>
          </cell>
          <cell r="K280">
            <v>678844.92773437477</v>
          </cell>
          <cell r="L280">
            <v>695816.05092773412</v>
          </cell>
          <cell r="M280">
            <v>713211.45220092731</v>
          </cell>
          <cell r="N280">
            <v>731041.73850595043</v>
          </cell>
          <cell r="O280">
            <v>749317.78196859919</v>
          </cell>
          <cell r="P280">
            <v>768050.72651781398</v>
          </cell>
          <cell r="Q280"/>
          <cell r="R280" t="str">
            <v>Program</v>
          </cell>
          <cell r="S280" t="str">
            <v>Wayne Gatley</v>
          </cell>
          <cell r="T280" t="str">
            <v>Network Operations</v>
          </cell>
          <cell r="U280" t="str">
            <v>Compliance</v>
          </cell>
          <cell r="V280" t="str">
            <v>Proactive program</v>
          </cell>
          <cell r="W280" t="str">
            <v>Distribution Planning</v>
          </cell>
          <cell r="X280" t="str">
            <v>Brian Glawson</v>
          </cell>
          <cell r="Y280" t="str">
            <v>Bradley Trethewey</v>
          </cell>
          <cell r="Z280" t="str">
            <v>Steve Wilson</v>
          </cell>
          <cell r="AA280" t="str">
            <v>Don Darke/Rodney Olsen/Bob Ackerley</v>
          </cell>
          <cell r="AB280">
            <v>2506112.1516614147</v>
          </cell>
          <cell r="AC280" t="str">
            <v>ESS_42 High Voltage Cast Pothead Replacement</v>
          </cell>
          <cell r="AD280" t="str">
            <v>Repex</v>
          </cell>
        </row>
        <row r="281">
          <cell r="A281" t="str">
            <v>ESS_42D_L</v>
          </cell>
          <cell r="B281" t="str">
            <v>High Voltage Cast Pothead Replacement - efiend projects</v>
          </cell>
          <cell r="C281" t="str">
            <v>Renewal</v>
          </cell>
          <cell r="D281">
            <v>1100</v>
          </cell>
          <cell r="E281">
            <v>0</v>
          </cell>
          <cell r="F281">
            <v>84506.17908262019</v>
          </cell>
          <cell r="G281">
            <v>122999.99999999997</v>
          </cell>
          <cell r="H281">
            <v>124832.82483703815</v>
          </cell>
          <cell r="I281">
            <v>127955.22641262467</v>
          </cell>
          <cell r="J281">
            <v>132457.54687499997</v>
          </cell>
          <cell r="K281">
            <v>135768.98554687496</v>
          </cell>
          <cell r="L281">
            <v>139163.21018554684</v>
          </cell>
          <cell r="M281">
            <v>142642.29044018546</v>
          </cell>
          <cell r="N281">
            <v>146208.3477011901</v>
          </cell>
          <cell r="O281">
            <v>149863.55639371983</v>
          </cell>
          <cell r="P281">
            <v>153610.14530356281</v>
          </cell>
          <cell r="Q281">
            <v>0.98517640503187709</v>
          </cell>
          <cell r="R281" t="str">
            <v>L</v>
          </cell>
          <cell r="AD281" t="str">
            <v>Repex</v>
          </cell>
        </row>
        <row r="282">
          <cell r="A282" t="str">
            <v>ESS_42D_M</v>
          </cell>
          <cell r="B282" t="str">
            <v>High Voltage Cast Pothead Replacement - efiend projects</v>
          </cell>
          <cell r="C282" t="str">
            <v>Renewal</v>
          </cell>
          <cell r="D282">
            <v>2200</v>
          </cell>
          <cell r="E282">
            <v>0</v>
          </cell>
          <cell r="F282">
            <v>84506.17908262019</v>
          </cell>
          <cell r="G282">
            <v>122999.99999999997</v>
          </cell>
          <cell r="H282">
            <v>124832.82483703815</v>
          </cell>
          <cell r="I282">
            <v>127955.22641262467</v>
          </cell>
          <cell r="J282">
            <v>132457.54687499997</v>
          </cell>
          <cell r="K282">
            <v>135768.98554687496</v>
          </cell>
          <cell r="L282">
            <v>139163.21018554684</v>
          </cell>
          <cell r="M282">
            <v>142642.29044018546</v>
          </cell>
          <cell r="N282">
            <v>146208.3477011901</v>
          </cell>
          <cell r="O282">
            <v>149863.55639371983</v>
          </cell>
          <cell r="P282">
            <v>153610.14530356281</v>
          </cell>
          <cell r="Q282">
            <v>0.90297541926230285</v>
          </cell>
          <cell r="R282" t="str">
            <v>M</v>
          </cell>
          <cell r="AD282" t="str">
            <v>Repex</v>
          </cell>
        </row>
        <row r="283">
          <cell r="A283" t="str">
            <v>ESS_42D_S</v>
          </cell>
          <cell r="B283" t="str">
            <v>High Voltage Cast Pothead Replacement - efiend projects</v>
          </cell>
          <cell r="C283" t="str">
            <v>Renewal</v>
          </cell>
          <cell r="D283">
            <v>3300</v>
          </cell>
          <cell r="E283">
            <v>204641</v>
          </cell>
          <cell r="F283">
            <v>253518.53724786051</v>
          </cell>
          <cell r="G283">
            <v>368999.99999999988</v>
          </cell>
          <cell r="H283">
            <v>374498.47451111436</v>
          </cell>
          <cell r="I283">
            <v>383865.67923787399</v>
          </cell>
          <cell r="J283">
            <v>397372.64062499994</v>
          </cell>
          <cell r="K283">
            <v>407306.95664062485</v>
          </cell>
          <cell r="L283">
            <v>417489.63055664045</v>
          </cell>
          <cell r="M283">
            <v>427926.87132055644</v>
          </cell>
          <cell r="N283">
            <v>438625.04310357029</v>
          </cell>
          <cell r="O283">
            <v>449590.66918115946</v>
          </cell>
          <cell r="P283">
            <v>460830.43591068836</v>
          </cell>
          <cell r="Q283">
            <v>0.79922096615435489</v>
          </cell>
          <cell r="R283" t="str">
            <v>S</v>
          </cell>
          <cell r="AD283" t="str">
            <v>Repex</v>
          </cell>
        </row>
        <row r="284">
          <cell r="A284" t="str">
            <v>ESS_42N</v>
          </cell>
          <cell r="B284" t="str">
            <v>High Voltage Cast Pothead Replacement - allocations portion</v>
          </cell>
          <cell r="C284" t="str">
            <v>Renewal</v>
          </cell>
          <cell r="D284">
            <v>3300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/>
          <cell r="R284" t="str">
            <v>Program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 t="str">
            <v>Repex</v>
          </cell>
        </row>
        <row r="285">
          <cell r="A285" t="str">
            <v>ESS_42N_L</v>
          </cell>
          <cell r="B285" t="str">
            <v>High Voltage Cast Pothead Replacement - allocations portion</v>
          </cell>
          <cell r="C285" t="str">
            <v>Renewal</v>
          </cell>
          <cell r="D285">
            <v>1100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0.98517640503187709</v>
          </cell>
          <cell r="R285" t="str">
            <v>L</v>
          </cell>
          <cell r="AD285" t="str">
            <v>Repex</v>
          </cell>
        </row>
        <row r="286">
          <cell r="A286" t="str">
            <v>ESS_42N_M</v>
          </cell>
          <cell r="B286" t="str">
            <v>High Voltage Cast Pothead Replacement - allocations portion</v>
          </cell>
          <cell r="C286" t="str">
            <v>Renewal</v>
          </cell>
          <cell r="D286">
            <v>2200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0.90297541926230285</v>
          </cell>
          <cell r="R286" t="str">
            <v>M</v>
          </cell>
          <cell r="AD286" t="str">
            <v>Repex</v>
          </cell>
        </row>
        <row r="287">
          <cell r="A287" t="str">
            <v>ESS_42N_S</v>
          </cell>
          <cell r="B287" t="str">
            <v>High Voltage Cast Pothead Replacement - allocations portion</v>
          </cell>
          <cell r="C287" t="str">
            <v>Renewal</v>
          </cell>
          <cell r="D287">
            <v>3300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0.79922096615435489</v>
          </cell>
          <cell r="R287" t="str">
            <v>S</v>
          </cell>
          <cell r="AD287" t="str">
            <v>Repex</v>
          </cell>
        </row>
        <row r="288">
          <cell r="A288" t="str">
            <v>ESS_43D</v>
          </cell>
          <cell r="B288" t="str">
            <v>LV UG Cable replacement (CONSAC) - defined projects</v>
          </cell>
          <cell r="C288" t="str">
            <v>Renewal</v>
          </cell>
          <cell r="D288">
            <v>4050</v>
          </cell>
          <cell r="E288">
            <v>1580447</v>
          </cell>
          <cell r="F288">
            <v>1152826.1317445389</v>
          </cell>
          <cell r="G288">
            <v>1303344.4896340379</v>
          </cell>
          <cell r="H288">
            <v>1320677.2839963124</v>
          </cell>
          <cell r="I288">
            <v>1309802.3225651833</v>
          </cell>
          <cell r="J288">
            <v>1357689.8554687495</v>
          </cell>
          <cell r="K288">
            <v>1391632.1018554685</v>
          </cell>
          <cell r="L288">
            <v>1426422.9044018551</v>
          </cell>
          <cell r="M288">
            <v>1462083.4770119011</v>
          </cell>
          <cell r="N288">
            <v>1498635.5639371984</v>
          </cell>
          <cell r="O288">
            <v>1536101.4530356282</v>
          </cell>
          <cell r="P288">
            <v>1574503.9893615188</v>
          </cell>
          <cell r="Q288"/>
          <cell r="R288" t="str">
            <v>Program</v>
          </cell>
          <cell r="S288" t="str">
            <v>Graeme Barnewall</v>
          </cell>
          <cell r="T288" t="str">
            <v>Distribution Planning</v>
          </cell>
          <cell r="U288" t="str">
            <v>Renewal</v>
          </cell>
          <cell r="V288" t="str">
            <v>Proactive program</v>
          </cell>
          <cell r="W288" t="str">
            <v>Distribution Planning</v>
          </cell>
          <cell r="X288" t="str">
            <v>Brian Glawson</v>
          </cell>
          <cell r="Y288" t="str">
            <v>Bradley Trethewey</v>
          </cell>
          <cell r="Z288" t="str">
            <v>Steve Wilson</v>
          </cell>
          <cell r="AA288" t="str">
            <v>Jeremy Gray</v>
          </cell>
          <cell r="AB288">
            <v>6667097.2279400723</v>
          </cell>
          <cell r="AC288" t="str">
            <v>ESS_43 Low Voltage CONSAC Replacement</v>
          </cell>
          <cell r="AD288" t="str">
            <v>Repex</v>
          </cell>
        </row>
        <row r="289">
          <cell r="A289" t="str">
            <v>ESS_43D_L</v>
          </cell>
          <cell r="B289" t="str">
            <v>LV UG Cable replacement (CONSAC) - defined projects</v>
          </cell>
          <cell r="C289" t="str">
            <v>Renewal</v>
          </cell>
          <cell r="D289">
            <v>1350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0.96499375048001479</v>
          </cell>
          <cell r="R289" t="str">
            <v>L</v>
          </cell>
          <cell r="S289"/>
          <cell r="T289"/>
          <cell r="U289"/>
          <cell r="V289"/>
          <cell r="W289"/>
          <cell r="X289"/>
          <cell r="Y289"/>
          <cell r="Z289"/>
          <cell r="AA289"/>
          <cell r="AB289">
            <v>0</v>
          </cell>
          <cell r="AD289" t="str">
            <v>Repex</v>
          </cell>
        </row>
        <row r="290">
          <cell r="A290" t="str">
            <v>ESS_43D_M</v>
          </cell>
          <cell r="B290" t="str">
            <v>LV UG Cable replacement (CONSAC) - defined projects</v>
          </cell>
          <cell r="C290" t="str">
            <v>Renewal</v>
          </cell>
          <cell r="D290">
            <v>2700</v>
          </cell>
          <cell r="E290">
            <v>0</v>
          </cell>
          <cell r="F290">
            <v>461130.45269781561</v>
          </cell>
          <cell r="G290">
            <v>521337.79585361516</v>
          </cell>
          <cell r="H290">
            <v>528270.91359852499</v>
          </cell>
          <cell r="I290">
            <v>523920.92902607337</v>
          </cell>
          <cell r="J290">
            <v>543075.94218749984</v>
          </cell>
          <cell r="K290">
            <v>556652.84074218746</v>
          </cell>
          <cell r="L290">
            <v>570569.16176074208</v>
          </cell>
          <cell r="M290">
            <v>584833.39080476039</v>
          </cell>
          <cell r="N290">
            <v>599454.22557487944</v>
          </cell>
          <cell r="O290">
            <v>614440.58121425123</v>
          </cell>
          <cell r="P290">
            <v>629801.5957446075</v>
          </cell>
          <cell r="Q290">
            <v>0.84409644036266229</v>
          </cell>
          <cell r="R290" t="str">
            <v>M</v>
          </cell>
          <cell r="AD290" t="str">
            <v>Repex</v>
          </cell>
        </row>
        <row r="291">
          <cell r="A291" t="str">
            <v>ESS_43D_S</v>
          </cell>
          <cell r="B291" t="str">
            <v>LV UG Cable replacement (CONSAC) - defined projects</v>
          </cell>
          <cell r="C291" t="str">
            <v>Renewal</v>
          </cell>
          <cell r="D291">
            <v>4050</v>
          </cell>
          <cell r="E291">
            <v>1580447</v>
          </cell>
          <cell r="F291">
            <v>691695.67904672329</v>
          </cell>
          <cell r="G291">
            <v>782006.69378042268</v>
          </cell>
          <cell r="H291">
            <v>792406.37039778742</v>
          </cell>
          <cell r="I291">
            <v>785881.39353910997</v>
          </cell>
          <cell r="J291">
            <v>814613.9132812497</v>
          </cell>
          <cell r="K291">
            <v>834979.26111328113</v>
          </cell>
          <cell r="L291">
            <v>855853.74264111312</v>
          </cell>
          <cell r="M291">
            <v>877250.0862071407</v>
          </cell>
          <cell r="N291">
            <v>899181.33836231905</v>
          </cell>
          <cell r="O291">
            <v>921660.87182137696</v>
          </cell>
          <cell r="P291">
            <v>944702.39361691126</v>
          </cell>
          <cell r="Q291">
            <v>0.55208145236845119</v>
          </cell>
          <cell r="R291" t="str">
            <v>S</v>
          </cell>
          <cell r="AD291" t="str">
            <v>Repex</v>
          </cell>
        </row>
        <row r="292">
          <cell r="A292" t="str">
            <v>ESS_43N</v>
          </cell>
          <cell r="B292" t="str">
            <v>LV UG Cable replacement (CONSAC) - allocations portion</v>
          </cell>
          <cell r="C292" t="str">
            <v>Renewal</v>
          </cell>
          <cell r="D292">
            <v>4050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/>
          <cell r="R292" t="str">
            <v>Program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 t="str">
            <v>Repex</v>
          </cell>
        </row>
        <row r="293">
          <cell r="A293" t="str">
            <v>ESS_43N_L</v>
          </cell>
          <cell r="B293" t="str">
            <v>LV UG Cable replacement (CONSAC) - allocations portion</v>
          </cell>
          <cell r="C293" t="str">
            <v>Renewal</v>
          </cell>
          <cell r="D293">
            <v>1350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0.96499375048001479</v>
          </cell>
          <cell r="R293" t="str">
            <v>L</v>
          </cell>
          <cell r="S293"/>
          <cell r="T293"/>
          <cell r="U293"/>
          <cell r="V293"/>
          <cell r="W293"/>
          <cell r="X293"/>
          <cell r="Y293"/>
          <cell r="Z293"/>
          <cell r="AA293"/>
          <cell r="AB293">
            <v>0</v>
          </cell>
          <cell r="AD293" t="str">
            <v>Repex</v>
          </cell>
        </row>
        <row r="294">
          <cell r="A294" t="str">
            <v>ESS_43N_M</v>
          </cell>
          <cell r="B294" t="str">
            <v>LV UG Cable replacement (CONSAC) - allocations portion</v>
          </cell>
          <cell r="C294" t="str">
            <v>Renewal</v>
          </cell>
          <cell r="D294">
            <v>2700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0.84409644036266229</v>
          </cell>
          <cell r="R294" t="str">
            <v>M</v>
          </cell>
          <cell r="AD294" t="str">
            <v>Repex</v>
          </cell>
        </row>
        <row r="295">
          <cell r="A295" t="str">
            <v>ESS_43N_S</v>
          </cell>
          <cell r="B295" t="str">
            <v>LV UG Cable replacement (CONSAC) - allocations portion</v>
          </cell>
          <cell r="C295" t="str">
            <v>Renewal</v>
          </cell>
          <cell r="D295">
            <v>4050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0.55208145236845119</v>
          </cell>
          <cell r="R295" t="str">
            <v>S</v>
          </cell>
          <cell r="AD295" t="str">
            <v>Repex</v>
          </cell>
        </row>
        <row r="296">
          <cell r="A296" t="str">
            <v>ESS_45D</v>
          </cell>
          <cell r="B296" t="str">
            <v>Pole Top Refurbishment Subtransmission - defined projects</v>
          </cell>
          <cell r="C296" t="str">
            <v>Renewal</v>
          </cell>
          <cell r="D296">
            <v>4350</v>
          </cell>
          <cell r="E296">
            <v>1736306</v>
          </cell>
          <cell r="F296">
            <v>4365217.4767676648</v>
          </cell>
          <cell r="G296">
            <v>4367158.950235202</v>
          </cell>
          <cell r="H296">
            <v>4076418.4531354997</v>
          </cell>
          <cell r="I296">
            <v>3578646.7582677789</v>
          </cell>
          <cell r="J296">
            <v>3681110.9697438469</v>
          </cell>
          <cell r="K296">
            <v>3773138.7439874429</v>
          </cell>
          <cell r="L296">
            <v>3867467.2125871284</v>
          </cell>
          <cell r="M296">
            <v>3964153.8929018071</v>
          </cell>
          <cell r="N296">
            <v>4063257.7402243512</v>
          </cell>
          <cell r="O296">
            <v>4164839.1837299592</v>
          </cell>
          <cell r="P296">
            <v>4268960.1633232068</v>
          </cell>
          <cell r="Q296"/>
          <cell r="R296" t="str">
            <v>Program</v>
          </cell>
          <cell r="S296" t="str">
            <v>Alexei Watson</v>
          </cell>
          <cell r="T296" t="str">
            <v>Network Operations</v>
          </cell>
          <cell r="U296" t="str">
            <v>Renewal</v>
          </cell>
          <cell r="V296" t="str">
            <v>Reactive program</v>
          </cell>
          <cell r="W296" t="str">
            <v>Network Operations</v>
          </cell>
          <cell r="X296" t="str">
            <v>Brian Glawson</v>
          </cell>
          <cell r="Y296" t="str">
            <v>Neil Chapman</v>
          </cell>
          <cell r="Z296" t="str">
            <v>Brett Sills</v>
          </cell>
          <cell r="AA296" t="str">
            <v>Not Specified</v>
          </cell>
          <cell r="AB296">
            <v>18123747.638406143</v>
          </cell>
          <cell r="AC296" t="str">
            <v>ESS_45 Subtransmission Pole Top Refurbishment</v>
          </cell>
          <cell r="AD296" t="str">
            <v>Repex</v>
          </cell>
        </row>
        <row r="297">
          <cell r="A297" t="str">
            <v>ESS_45D_L</v>
          </cell>
          <cell r="B297" t="str">
            <v>Pole Top Refurbishment Subtransmission - defined projects</v>
          </cell>
          <cell r="C297" t="str">
            <v>Renewal</v>
          </cell>
          <cell r="D297">
            <v>1450</v>
          </cell>
          <cell r="E297">
            <v>0</v>
          </cell>
          <cell r="F297">
            <v>873043.49535353296</v>
          </cell>
          <cell r="G297">
            <v>873431.79004704044</v>
          </cell>
          <cell r="H297">
            <v>815283.69062710006</v>
          </cell>
          <cell r="I297">
            <v>715729.35165355587</v>
          </cell>
          <cell r="J297">
            <v>736222.19394876936</v>
          </cell>
          <cell r="K297">
            <v>754627.74879748852</v>
          </cell>
          <cell r="L297">
            <v>773493.44251742575</v>
          </cell>
          <cell r="M297">
            <v>792830.7785803614</v>
          </cell>
          <cell r="N297">
            <v>812651.54804487026</v>
          </cell>
          <cell r="O297">
            <v>832967.83674599184</v>
          </cell>
          <cell r="P297">
            <v>853792.03266464151</v>
          </cell>
          <cell r="Q297">
            <v>0.96431002359932483</v>
          </cell>
          <cell r="R297" t="str">
            <v>L</v>
          </cell>
          <cell r="AD297" t="str">
            <v>Repex</v>
          </cell>
        </row>
        <row r="298">
          <cell r="A298" t="str">
            <v>ESS_45D_M</v>
          </cell>
          <cell r="B298" t="str">
            <v>Pole Top Refurbishment Subtransmission - defined projects</v>
          </cell>
          <cell r="C298" t="str">
            <v>Renewal</v>
          </cell>
          <cell r="D298">
            <v>2900</v>
          </cell>
          <cell r="E298">
            <v>0</v>
          </cell>
          <cell r="F298">
            <v>873043.49535353296</v>
          </cell>
          <cell r="G298">
            <v>873431.79004704044</v>
          </cell>
          <cell r="H298">
            <v>815283.69062710006</v>
          </cell>
          <cell r="I298">
            <v>715729.35165355587</v>
          </cell>
          <cell r="J298">
            <v>736222.19394876936</v>
          </cell>
          <cell r="K298">
            <v>754627.74879748852</v>
          </cell>
          <cell r="L298">
            <v>773493.44251742575</v>
          </cell>
          <cell r="M298">
            <v>792830.7785803614</v>
          </cell>
          <cell r="N298">
            <v>812651.54804487026</v>
          </cell>
          <cell r="O298">
            <v>832967.83674599184</v>
          </cell>
          <cell r="P298">
            <v>853792.03266464151</v>
          </cell>
          <cell r="Q298">
            <v>0.83333156137646913</v>
          </cell>
          <cell r="R298" t="str">
            <v>M</v>
          </cell>
          <cell r="S298"/>
          <cell r="T298"/>
          <cell r="U298"/>
          <cell r="V298"/>
          <cell r="W298"/>
          <cell r="X298"/>
          <cell r="Y298"/>
          <cell r="Z298"/>
          <cell r="AA298"/>
          <cell r="AB298">
            <v>3277488.3276812294</v>
          </cell>
          <cell r="AD298" t="str">
            <v>Repex</v>
          </cell>
        </row>
        <row r="299">
          <cell r="A299" t="str">
            <v>ESS_45D_S</v>
          </cell>
          <cell r="B299" t="str">
            <v>Pole Top Refurbishment Subtransmission - defined projects</v>
          </cell>
          <cell r="C299" t="str">
            <v>Renewal</v>
          </cell>
          <cell r="D299">
            <v>4350</v>
          </cell>
          <cell r="E299">
            <v>1736306</v>
          </cell>
          <cell r="F299">
            <v>2619130.4860605989</v>
          </cell>
          <cell r="G299">
            <v>2620295.3701411211</v>
          </cell>
          <cell r="H299">
            <v>2445851.0718812998</v>
          </cell>
          <cell r="I299">
            <v>2147188.0549606672</v>
          </cell>
          <cell r="J299">
            <v>2208666.581846308</v>
          </cell>
          <cell r="K299">
            <v>2263883.2463924657</v>
          </cell>
          <cell r="L299">
            <v>2320480.3275522771</v>
          </cell>
          <cell r="M299">
            <v>2378492.3357410841</v>
          </cell>
          <cell r="N299">
            <v>2437954.6441346104</v>
          </cell>
          <cell r="O299">
            <v>2498903.5102379755</v>
          </cell>
          <cell r="P299">
            <v>2561376.0979939243</v>
          </cell>
          <cell r="Q299">
            <v>0.45325370323191522</v>
          </cell>
          <cell r="R299" t="str">
            <v>S</v>
          </cell>
          <cell r="AD299" t="str">
            <v>Repex</v>
          </cell>
        </row>
        <row r="300">
          <cell r="A300" t="str">
            <v>ESS_45N</v>
          </cell>
          <cell r="B300" t="str">
            <v>Pole Top Refurbishment Subtransmission - allocations portion</v>
          </cell>
          <cell r="C300" t="str">
            <v>Renewal</v>
          </cell>
          <cell r="D300">
            <v>4350</v>
          </cell>
          <cell r="E300">
            <v>0</v>
          </cell>
          <cell r="F300">
            <v>308263.82907378132</v>
          </cell>
          <cell r="G300">
            <v>282121.81603156647</v>
          </cell>
          <cell r="H300">
            <v>263210.06630367856</v>
          </cell>
          <cell r="I300">
            <v>260979.21292139823</v>
          </cell>
          <cell r="J300">
            <v>267503.69324443315</v>
          </cell>
          <cell r="K300">
            <v>274191.28557554394</v>
          </cell>
          <cell r="L300">
            <v>281046.06771493249</v>
          </cell>
          <cell r="M300">
            <v>288072.21940780582</v>
          </cell>
          <cell r="N300">
            <v>295274.0248930009</v>
          </cell>
          <cell r="O300">
            <v>302655.87551532587</v>
          </cell>
          <cell r="P300">
            <v>310222.272403209</v>
          </cell>
          <cell r="Q300"/>
          <cell r="R300" t="str">
            <v>Program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 t="str">
            <v>Neil Chapman</v>
          </cell>
          <cell r="Z300">
            <v>0</v>
          </cell>
          <cell r="AA300">
            <v>0</v>
          </cell>
          <cell r="AB300">
            <v>1114574.9243304245</v>
          </cell>
          <cell r="AC300">
            <v>0</v>
          </cell>
          <cell r="AD300" t="str">
            <v>Repex</v>
          </cell>
        </row>
        <row r="301">
          <cell r="A301" t="str">
            <v>ESS_45N_L</v>
          </cell>
          <cell r="B301" t="str">
            <v>Pole Top Refurbishment Subtransmission - allocations portion</v>
          </cell>
          <cell r="C301" t="str">
            <v>Renewal</v>
          </cell>
          <cell r="D301">
            <v>1450</v>
          </cell>
          <cell r="E301">
            <v>0</v>
          </cell>
          <cell r="F301">
            <v>61652.765814756269</v>
          </cell>
          <cell r="G301">
            <v>56424.363206313305</v>
          </cell>
          <cell r="H301">
            <v>52642.013260735715</v>
          </cell>
          <cell r="I301">
            <v>52195.84258427965</v>
          </cell>
          <cell r="J301">
            <v>53500.738648886632</v>
          </cell>
          <cell r="K301">
            <v>54838.257115108798</v>
          </cell>
          <cell r="L301">
            <v>56209.213542986508</v>
          </cell>
          <cell r="M301">
            <v>57614.443881561165</v>
          </cell>
          <cell r="N301">
            <v>59054.804978600187</v>
          </cell>
          <cell r="O301">
            <v>60531.175103065187</v>
          </cell>
          <cell r="P301">
            <v>62044.454480641805</v>
          </cell>
          <cell r="Q301">
            <v>0.96446770942174043</v>
          </cell>
          <cell r="R301" t="str">
            <v>L</v>
          </cell>
          <cell r="S301"/>
          <cell r="T301"/>
          <cell r="U301"/>
          <cell r="V301"/>
          <cell r="W301"/>
          <cell r="X301"/>
          <cell r="Y301"/>
          <cell r="Z301"/>
          <cell r="AA301"/>
          <cell r="AB301"/>
          <cell r="AC301"/>
          <cell r="AD301" t="str">
            <v>Repex</v>
          </cell>
        </row>
        <row r="302">
          <cell r="A302" t="str">
            <v>ESS_45N_M</v>
          </cell>
          <cell r="B302" t="str">
            <v>Pole Top Refurbishment Subtransmission - allocations portion</v>
          </cell>
          <cell r="C302" t="str">
            <v>Renewal</v>
          </cell>
          <cell r="D302">
            <v>2900</v>
          </cell>
          <cell r="E302">
            <v>0</v>
          </cell>
          <cell r="F302">
            <v>61652.765814756269</v>
          </cell>
          <cell r="G302">
            <v>56424.363206313305</v>
          </cell>
          <cell r="H302">
            <v>52642.013260735715</v>
          </cell>
          <cell r="I302">
            <v>52195.84258427965</v>
          </cell>
          <cell r="J302">
            <v>53500.738648886632</v>
          </cell>
          <cell r="K302">
            <v>54838.257115108798</v>
          </cell>
          <cell r="L302">
            <v>56209.213542986508</v>
          </cell>
          <cell r="M302">
            <v>57614.443881561165</v>
          </cell>
          <cell r="N302">
            <v>59054.804978600187</v>
          </cell>
          <cell r="O302">
            <v>60531.175103065187</v>
          </cell>
          <cell r="P302">
            <v>62044.454480641805</v>
          </cell>
          <cell r="Q302">
            <v>0.83348924719888484</v>
          </cell>
          <cell r="R302" t="str">
            <v>M</v>
          </cell>
          <cell r="S302"/>
          <cell r="T302"/>
          <cell r="U302"/>
          <cell r="V302"/>
          <cell r="W302"/>
          <cell r="X302"/>
          <cell r="Y302"/>
          <cell r="Z302"/>
          <cell r="AA302"/>
          <cell r="AB302">
            <v>222914.98486608494</v>
          </cell>
          <cell r="AC302"/>
          <cell r="AD302" t="str">
            <v>Repex</v>
          </cell>
        </row>
        <row r="303">
          <cell r="A303" t="str">
            <v>ESS_45N_S</v>
          </cell>
          <cell r="B303" t="str">
            <v>Pole Top Refurbishment Subtransmission - allocations portion</v>
          </cell>
          <cell r="C303" t="str">
            <v>Renewal</v>
          </cell>
          <cell r="D303">
            <v>4350</v>
          </cell>
          <cell r="E303">
            <v>0</v>
          </cell>
          <cell r="F303">
            <v>184958.2974442688</v>
          </cell>
          <cell r="G303">
            <v>169273.08961893988</v>
          </cell>
          <cell r="H303">
            <v>157926.03978220711</v>
          </cell>
          <cell r="I303">
            <v>156587.52775283891</v>
          </cell>
          <cell r="J303">
            <v>160502.21594665988</v>
          </cell>
          <cell r="K303">
            <v>164514.77134532636</v>
          </cell>
          <cell r="L303">
            <v>168627.64062895949</v>
          </cell>
          <cell r="M303">
            <v>172843.33164468347</v>
          </cell>
          <cell r="N303">
            <v>177164.41493580054</v>
          </cell>
          <cell r="O303">
            <v>181593.52530919551</v>
          </cell>
          <cell r="P303">
            <v>186133.36344192538</v>
          </cell>
          <cell r="Q303">
            <v>0.45372676069916196</v>
          </cell>
          <cell r="R303" t="str">
            <v>S</v>
          </cell>
          <cell r="S303"/>
          <cell r="T303"/>
          <cell r="U303"/>
          <cell r="V303"/>
          <cell r="W303"/>
          <cell r="X303"/>
          <cell r="Y303"/>
          <cell r="Z303"/>
          <cell r="AA303"/>
          <cell r="AB303"/>
          <cell r="AC303"/>
          <cell r="AD303" t="str">
            <v>Repex</v>
          </cell>
        </row>
        <row r="304">
          <cell r="A304" t="str">
            <v>ESS_46D</v>
          </cell>
          <cell r="B304" t="str">
            <v>Pole Replacement Subtransmission - defined project</v>
          </cell>
          <cell r="C304" t="str">
            <v>Renewal</v>
          </cell>
          <cell r="D304">
            <v>5850</v>
          </cell>
          <cell r="E304">
            <v>5562017</v>
          </cell>
          <cell r="F304">
            <v>344726.93969055079</v>
          </cell>
          <cell r="G304">
            <v>671235.74562173802</v>
          </cell>
          <cell r="H304">
            <v>935841.93834314542</v>
          </cell>
          <cell r="I304">
            <v>1268702.3946681211</v>
          </cell>
          <cell r="J304">
            <v>1349785.9143769764</v>
          </cell>
          <cell r="K304">
            <v>1383530.5622364008</v>
          </cell>
          <cell r="L304">
            <v>1418118.8262923106</v>
          </cell>
          <cell r="M304">
            <v>1453571.7969496183</v>
          </cell>
          <cell r="N304">
            <v>1489911.0918733585</v>
          </cell>
          <cell r="O304">
            <v>1527158.8691701924</v>
          </cell>
          <cell r="P304">
            <v>1565337.8408994467</v>
          </cell>
          <cell r="Q304"/>
          <cell r="R304" t="str">
            <v>Program</v>
          </cell>
          <cell r="S304" t="str">
            <v>Mal Chessells</v>
          </cell>
          <cell r="T304" t="str">
            <v>Network Operations</v>
          </cell>
          <cell r="U304" t="str">
            <v>Renewal</v>
          </cell>
          <cell r="V304" t="str">
            <v>Reactive program</v>
          </cell>
          <cell r="W304" t="str">
            <v>Network Operations</v>
          </cell>
          <cell r="X304" t="str">
            <v>Brian Glawson</v>
          </cell>
          <cell r="Y304" t="str">
            <v>Neil Chapman</v>
          </cell>
          <cell r="Z304" t="str">
            <v>Brett Sills</v>
          </cell>
          <cell r="AA304" t="str">
            <v>Not Specified</v>
          </cell>
          <cell r="AB304">
            <v>8782524.0183235556</v>
          </cell>
          <cell r="AC304" t="str">
            <v>ESS_17 and ESS_46 Pole Replacement and Reinforcement</v>
          </cell>
          <cell r="AD304" t="str">
            <v>Repex</v>
          </cell>
        </row>
        <row r="305">
          <cell r="A305" t="str">
            <v>ESS_46D_L</v>
          </cell>
          <cell r="B305" t="str">
            <v>Pole Replacement Subtransmission - defined project</v>
          </cell>
          <cell r="C305" t="str">
            <v>Renewal</v>
          </cell>
          <cell r="D305">
            <v>1950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0.92159608556068406</v>
          </cell>
          <cell r="R305" t="str">
            <v>L</v>
          </cell>
          <cell r="AD305" t="str">
            <v>Repex</v>
          </cell>
        </row>
        <row r="306">
          <cell r="A306" t="str">
            <v>ESS_46D_M</v>
          </cell>
          <cell r="B306" t="str">
            <v>Pole Replacement Subtransmission - defined project</v>
          </cell>
          <cell r="C306" t="str">
            <v>Renewal</v>
          </cell>
          <cell r="D306">
            <v>3900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0.56728072508008287</v>
          </cell>
          <cell r="R306" t="str">
            <v>M</v>
          </cell>
          <cell r="AD306" t="str">
            <v>Repex</v>
          </cell>
        </row>
        <row r="307">
          <cell r="A307" t="str">
            <v>ESS_46D_S</v>
          </cell>
          <cell r="B307" t="str">
            <v>Pole Replacement Subtransmission - defined project</v>
          </cell>
          <cell r="C307" t="str">
            <v>Renewal</v>
          </cell>
          <cell r="D307">
            <v>5850</v>
          </cell>
          <cell r="E307">
            <v>5562017</v>
          </cell>
          <cell r="F307">
            <v>344726.93969055079</v>
          </cell>
          <cell r="G307">
            <v>671235.74562173802</v>
          </cell>
          <cell r="H307">
            <v>935841.93834314542</v>
          </cell>
          <cell r="I307">
            <v>1268702.3946681211</v>
          </cell>
          <cell r="J307">
            <v>1349785.9143769764</v>
          </cell>
          <cell r="K307">
            <v>1383530.5622364008</v>
          </cell>
          <cell r="L307">
            <v>1418118.8262923106</v>
          </cell>
          <cell r="M307">
            <v>1453571.7969496183</v>
          </cell>
          <cell r="N307">
            <v>1489911.0918733585</v>
          </cell>
          <cell r="O307">
            <v>1527158.8691701924</v>
          </cell>
          <cell r="P307">
            <v>1565337.8408994467</v>
          </cell>
          <cell r="Q307">
            <v>0.24904656074725165</v>
          </cell>
          <cell r="R307" t="str">
            <v>S</v>
          </cell>
          <cell r="S307"/>
          <cell r="T307"/>
          <cell r="U307"/>
          <cell r="V307"/>
          <cell r="W307"/>
          <cell r="X307"/>
          <cell r="Y307"/>
          <cell r="Z307"/>
          <cell r="AA307"/>
          <cell r="AB307">
            <v>8782524.0183235556</v>
          </cell>
          <cell r="AD307" t="str">
            <v>Repex</v>
          </cell>
        </row>
        <row r="308">
          <cell r="A308" t="str">
            <v>ESS_46N</v>
          </cell>
          <cell r="B308" t="str">
            <v>Pole Replacement Subtransmission - allocations portion</v>
          </cell>
          <cell r="C308" t="str">
            <v>Renewal</v>
          </cell>
          <cell r="D308">
            <v>5850</v>
          </cell>
          <cell r="E308">
            <v>0</v>
          </cell>
          <cell r="F308">
            <v>2907165.0341881216</v>
          </cell>
          <cell r="G308">
            <v>2660625.7419592352</v>
          </cell>
          <cell r="H308">
            <v>2482273.3945254609</v>
          </cell>
          <cell r="I308">
            <v>2461234.7310894933</v>
          </cell>
          <cell r="J308">
            <v>2522765.5993667301</v>
          </cell>
          <cell r="K308">
            <v>2585834.7393508982</v>
          </cell>
          <cell r="L308">
            <v>2650480.6078346707</v>
          </cell>
          <cell r="M308">
            <v>2716742.6230305368</v>
          </cell>
          <cell r="N308">
            <v>2784661.1886062999</v>
          </cell>
          <cell r="O308">
            <v>2854277.718321457</v>
          </cell>
          <cell r="P308">
            <v>2925634.661279493</v>
          </cell>
          <cell r="Q308"/>
          <cell r="R308" t="str">
            <v>Program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 t="str">
            <v>Neil Chapman</v>
          </cell>
          <cell r="Z308">
            <v>0</v>
          </cell>
          <cell r="AA308">
            <v>0</v>
          </cell>
          <cell r="AB308">
            <v>10511298.90176231</v>
          </cell>
          <cell r="AC308">
            <v>0</v>
          </cell>
          <cell r="AD308" t="str">
            <v>Repex</v>
          </cell>
        </row>
        <row r="309">
          <cell r="A309" t="str">
            <v>ESS_46N_L</v>
          </cell>
          <cell r="B309" t="str">
            <v>Pole Replacement Subtransmission - allocations portion</v>
          </cell>
          <cell r="C309" t="str">
            <v>Renewal</v>
          </cell>
          <cell r="D309">
            <v>1950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0.92159608556068406</v>
          </cell>
          <cell r="R309" t="str">
            <v>L</v>
          </cell>
          <cell r="S309"/>
          <cell r="T309"/>
          <cell r="U309"/>
          <cell r="V309"/>
          <cell r="W309"/>
          <cell r="X309"/>
          <cell r="Y309"/>
          <cell r="Z309"/>
          <cell r="AA309"/>
          <cell r="AB309"/>
          <cell r="AC309"/>
          <cell r="AD309" t="str">
            <v>Repex</v>
          </cell>
        </row>
        <row r="310">
          <cell r="A310" t="str">
            <v>ESS_46N_M</v>
          </cell>
          <cell r="B310" t="str">
            <v>Pole Replacement Subtransmission - allocations portion</v>
          </cell>
          <cell r="C310" t="str">
            <v>Renewal</v>
          </cell>
          <cell r="D310">
            <v>3900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0.56728072508008287</v>
          </cell>
          <cell r="R310" t="str">
            <v>M</v>
          </cell>
          <cell r="S310"/>
          <cell r="T310"/>
          <cell r="U310"/>
          <cell r="V310"/>
          <cell r="W310"/>
          <cell r="X310"/>
          <cell r="Y310"/>
          <cell r="Z310"/>
          <cell r="AA310"/>
          <cell r="AB310"/>
          <cell r="AC310"/>
          <cell r="AD310" t="str">
            <v>Repex</v>
          </cell>
        </row>
        <row r="311">
          <cell r="A311" t="str">
            <v>ESS_46N_S</v>
          </cell>
          <cell r="B311" t="str">
            <v>Pole Replacement Subtransmission - allocations portion</v>
          </cell>
          <cell r="C311" t="str">
            <v>Renewal</v>
          </cell>
          <cell r="D311">
            <v>5850</v>
          </cell>
          <cell r="E311">
            <v>0</v>
          </cell>
          <cell r="F311">
            <v>2907165.0341881216</v>
          </cell>
          <cell r="G311">
            <v>2660625.7419592352</v>
          </cell>
          <cell r="H311">
            <v>2482273.3945254609</v>
          </cell>
          <cell r="I311">
            <v>2461234.7310894933</v>
          </cell>
          <cell r="J311">
            <v>2522765.5993667301</v>
          </cell>
          <cell r="K311">
            <v>2585834.7393508982</v>
          </cell>
          <cell r="L311">
            <v>2650480.6078346707</v>
          </cell>
          <cell r="M311">
            <v>2716742.6230305368</v>
          </cell>
          <cell r="N311">
            <v>2784661.1886062999</v>
          </cell>
          <cell r="O311">
            <v>2854277.718321457</v>
          </cell>
          <cell r="P311">
            <v>2925634.661279493</v>
          </cell>
          <cell r="Q311">
            <v>0.25648205375807798</v>
          </cell>
          <cell r="R311" t="str">
            <v>S</v>
          </cell>
          <cell r="S311"/>
          <cell r="T311"/>
          <cell r="U311"/>
          <cell r="V311"/>
          <cell r="W311"/>
          <cell r="X311"/>
          <cell r="Y311"/>
          <cell r="Z311"/>
          <cell r="AA311"/>
          <cell r="AB311">
            <v>10511298.90176231</v>
          </cell>
          <cell r="AC311"/>
          <cell r="AD311" t="str">
            <v>Repex</v>
          </cell>
        </row>
        <row r="312">
          <cell r="A312" t="str">
            <v>ESS_47</v>
          </cell>
          <cell r="B312" t="str">
            <v>New/refurbished Zone Substation - Comms</v>
          </cell>
          <cell r="C312" t="str">
            <v>Capacity</v>
          </cell>
          <cell r="D312">
            <v>1050</v>
          </cell>
          <cell r="E312">
            <v>13685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/>
          <cell r="R312" t="str">
            <v>Program</v>
          </cell>
          <cell r="S312" t="str">
            <v>David Morton</v>
          </cell>
          <cell r="T312" t="str">
            <v>Secondary Systems - Communications</v>
          </cell>
          <cell r="U312" t="str">
            <v>Capacity</v>
          </cell>
          <cell r="V312" t="str">
            <v>Proactive program</v>
          </cell>
          <cell r="W312" t="str">
            <v>Secondary Systems - Communications</v>
          </cell>
          <cell r="X312" t="str">
            <v>Steve Gough</v>
          </cell>
          <cell r="Y312" t="str">
            <v>David Morton</v>
          </cell>
          <cell r="Z312" t="str">
            <v>Richard Jagger</v>
          </cell>
          <cell r="AA312" t="str">
            <v>David Tovey</v>
          </cell>
          <cell r="AB312">
            <v>13685</v>
          </cell>
          <cell r="AC312" t="str">
            <v>No SID</v>
          </cell>
          <cell r="AD312" t="str">
            <v>Augex</v>
          </cell>
        </row>
        <row r="313">
          <cell r="A313" t="str">
            <v>ESS_47_L</v>
          </cell>
          <cell r="B313" t="str">
            <v>New/refurbished Zone Substation - Comms</v>
          </cell>
          <cell r="C313" t="str">
            <v>Capacity</v>
          </cell>
          <cell r="D313">
            <v>350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0.99145407304668087</v>
          </cell>
          <cell r="R313" t="str">
            <v>L</v>
          </cell>
          <cell r="AD313" t="str">
            <v>Augex</v>
          </cell>
        </row>
        <row r="314">
          <cell r="A314" t="str">
            <v>ESS_47_M</v>
          </cell>
          <cell r="B314" t="str">
            <v>New/refurbished Zone Substation - Comms</v>
          </cell>
          <cell r="C314" t="str">
            <v>Capacity</v>
          </cell>
          <cell r="D314">
            <v>700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0.99093088028175047</v>
          </cell>
          <cell r="R314" t="str">
            <v>M</v>
          </cell>
          <cell r="AD314" t="str">
            <v>Augex</v>
          </cell>
        </row>
        <row r="315">
          <cell r="A315" t="str">
            <v>ESS_47_S</v>
          </cell>
          <cell r="B315" t="str">
            <v>New/refurbished Zone Substation - Comms</v>
          </cell>
          <cell r="C315" t="str">
            <v>Capacity</v>
          </cell>
          <cell r="D315">
            <v>1050</v>
          </cell>
          <cell r="E315">
            <v>13685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0.98557617348346915</v>
          </cell>
          <cell r="R315" t="str">
            <v>S</v>
          </cell>
          <cell r="AD315" t="str">
            <v>Augex</v>
          </cell>
        </row>
        <row r="316">
          <cell r="A316" t="str">
            <v>ESS_48</v>
          </cell>
          <cell r="B316" t="str">
            <v>RF Infrastructure Refurbishment</v>
          </cell>
          <cell r="C316" t="str">
            <v>Renewal</v>
          </cell>
          <cell r="D316">
            <v>2550</v>
          </cell>
          <cell r="E316">
            <v>155463</v>
          </cell>
          <cell r="F316">
            <v>1391027.2048344114</v>
          </cell>
          <cell r="G316">
            <v>1209117.7603490863</v>
          </cell>
          <cell r="H316">
            <v>0</v>
          </cell>
          <cell r="I316">
            <v>0</v>
          </cell>
          <cell r="J316">
            <v>366576.26097656239</v>
          </cell>
          <cell r="K316">
            <v>375740.66750097647</v>
          </cell>
          <cell r="L316">
            <v>385134.18418850086</v>
          </cell>
          <cell r="M316">
            <v>394762.5387932132</v>
          </cell>
          <cell r="N316">
            <v>404631.60226304352</v>
          </cell>
          <cell r="O316">
            <v>414747.39231961954</v>
          </cell>
          <cell r="P316">
            <v>425116.07712760998</v>
          </cell>
          <cell r="Q316"/>
          <cell r="R316" t="str">
            <v>Program</v>
          </cell>
          <cell r="S316" t="str">
            <v>David Morton</v>
          </cell>
          <cell r="T316" t="str">
            <v>Secondary Systems - Communications</v>
          </cell>
          <cell r="U316" t="str">
            <v>Renewal</v>
          </cell>
          <cell r="V316" t="str">
            <v>Proactive program</v>
          </cell>
          <cell r="W316" t="str">
            <v>Secondary Systems - Communications</v>
          </cell>
          <cell r="X316" t="str">
            <v>Steve Gough</v>
          </cell>
          <cell r="Y316" t="str">
            <v>David Morton</v>
          </cell>
          <cell r="Z316" t="str">
            <v>Richard Jagger</v>
          </cell>
          <cell r="AA316" t="str">
            <v>David Tovey</v>
          </cell>
          <cell r="AB316">
            <v>2755607.9651834974</v>
          </cell>
          <cell r="AC316" t="str">
            <v>ESS_48_S RF Infrastructure Refurbishment</v>
          </cell>
          <cell r="AD316" t="str">
            <v>Repex</v>
          </cell>
        </row>
        <row r="317">
          <cell r="A317" t="str">
            <v>ESS_48_L</v>
          </cell>
          <cell r="B317" t="str">
            <v>RF Infrastructure Refurbishment</v>
          </cell>
          <cell r="C317" t="str">
            <v>Renewal</v>
          </cell>
          <cell r="D317">
            <v>850</v>
          </cell>
          <cell r="E317">
            <v>0</v>
          </cell>
          <cell r="F317">
            <v>139102.72048344114</v>
          </cell>
          <cell r="G317">
            <v>120911.77603490865</v>
          </cell>
          <cell r="H317">
            <v>0</v>
          </cell>
          <cell r="I317">
            <v>0</v>
          </cell>
          <cell r="J317">
            <v>36657.626097656241</v>
          </cell>
          <cell r="K317">
            <v>37574.066750097641</v>
          </cell>
          <cell r="L317">
            <v>38513.41841885008</v>
          </cell>
          <cell r="M317">
            <v>39476.253879321324</v>
          </cell>
          <cell r="N317">
            <v>40463.160226304353</v>
          </cell>
          <cell r="O317">
            <v>41474.739231961954</v>
          </cell>
          <cell r="P317">
            <v>42511.607712760997</v>
          </cell>
          <cell r="Q317">
            <v>0.99033108821051918</v>
          </cell>
          <cell r="R317" t="str">
            <v>L</v>
          </cell>
          <cell r="S317"/>
          <cell r="T317"/>
          <cell r="U317"/>
          <cell r="V317"/>
          <cell r="W317"/>
          <cell r="X317"/>
          <cell r="Y317"/>
          <cell r="Z317"/>
          <cell r="AA317"/>
          <cell r="AB317">
            <v>260014.4965183498</v>
          </cell>
          <cell r="AD317" t="str">
            <v>Repex</v>
          </cell>
        </row>
        <row r="318">
          <cell r="A318" t="str">
            <v>ESS_48_M</v>
          </cell>
          <cell r="B318" t="str">
            <v>RF Infrastructure Refurbishment</v>
          </cell>
          <cell r="C318" t="str">
            <v>Renewal</v>
          </cell>
          <cell r="D318">
            <v>1700</v>
          </cell>
          <cell r="E318">
            <v>0</v>
          </cell>
          <cell r="F318">
            <v>417308.16145032342</v>
          </cell>
          <cell r="G318">
            <v>362735.32810472586</v>
          </cell>
          <cell r="H318">
            <v>0</v>
          </cell>
          <cell r="I318">
            <v>0</v>
          </cell>
          <cell r="J318">
            <v>109972.87829296873</v>
          </cell>
          <cell r="K318">
            <v>112722.20025029294</v>
          </cell>
          <cell r="L318">
            <v>115540.25525655026</v>
          </cell>
          <cell r="M318">
            <v>118428.76163796397</v>
          </cell>
          <cell r="N318">
            <v>121389.48067891307</v>
          </cell>
          <cell r="O318">
            <v>124424.21769588586</v>
          </cell>
          <cell r="P318">
            <v>127534.823138283</v>
          </cell>
          <cell r="Q318">
            <v>0.94114598181098197</v>
          </cell>
          <cell r="R318" t="str">
            <v>M</v>
          </cell>
          <cell r="AD318" t="str">
            <v>Repex</v>
          </cell>
        </row>
        <row r="319">
          <cell r="A319" t="str">
            <v>ESS_48_S</v>
          </cell>
          <cell r="B319" t="str">
            <v>RF Infrastructure Refurbishment</v>
          </cell>
          <cell r="C319" t="str">
            <v>Renewal</v>
          </cell>
          <cell r="D319">
            <v>2550</v>
          </cell>
          <cell r="E319">
            <v>155463</v>
          </cell>
          <cell r="F319">
            <v>834616.32290064683</v>
          </cell>
          <cell r="G319">
            <v>725470.65620945173</v>
          </cell>
          <cell r="H319">
            <v>0</v>
          </cell>
          <cell r="I319">
            <v>0</v>
          </cell>
          <cell r="J319">
            <v>219945.75658593746</v>
          </cell>
          <cell r="K319">
            <v>225444.40050058588</v>
          </cell>
          <cell r="L319">
            <v>231080.51051310051</v>
          </cell>
          <cell r="M319">
            <v>236857.52327592793</v>
          </cell>
          <cell r="N319">
            <v>242778.96135782613</v>
          </cell>
          <cell r="O319">
            <v>248848.43539177172</v>
          </cell>
          <cell r="P319">
            <v>255069.646276566</v>
          </cell>
          <cell r="Q319">
            <v>0.86909209537287413</v>
          </cell>
          <cell r="R319" t="str">
            <v>S</v>
          </cell>
          <cell r="AD319" t="str">
            <v>Repex</v>
          </cell>
        </row>
        <row r="320">
          <cell r="A320" t="str">
            <v>ESS_49</v>
          </cell>
          <cell r="B320" t="str">
            <v>RF Linking replacement</v>
          </cell>
          <cell r="C320" t="str">
            <v>Renewal</v>
          </cell>
          <cell r="D320">
            <v>2550</v>
          </cell>
          <cell r="E320">
            <v>1123189</v>
          </cell>
          <cell r="F320">
            <v>831301.45948966406</v>
          </cell>
          <cell r="G320">
            <v>768518.46854683245</v>
          </cell>
          <cell r="H320">
            <v>718037.8074590778</v>
          </cell>
          <cell r="I320">
            <v>719696.6912145142</v>
          </cell>
          <cell r="J320">
            <v>736546.74659179663</v>
          </cell>
          <cell r="K320">
            <v>754960.41525659151</v>
          </cell>
          <cell r="L320">
            <v>773834.42563800607</v>
          </cell>
          <cell r="M320">
            <v>793180.28627895634</v>
          </cell>
          <cell r="N320">
            <v>813009.79343593004</v>
          </cell>
          <cell r="O320">
            <v>833335.03827182809</v>
          </cell>
          <cell r="P320">
            <v>854168.41422862397</v>
          </cell>
          <cell r="Q320"/>
          <cell r="R320" t="str">
            <v>Program</v>
          </cell>
          <cell r="S320" t="str">
            <v>David Morton</v>
          </cell>
          <cell r="T320" t="str">
            <v>Secondary Systems - Communications</v>
          </cell>
          <cell r="U320" t="str">
            <v>Renewal</v>
          </cell>
          <cell r="V320" t="str">
            <v>Proactive program</v>
          </cell>
          <cell r="W320" t="str">
            <v>Secondary Systems - Communications</v>
          </cell>
          <cell r="X320" t="str">
            <v>Steve Gough</v>
          </cell>
          <cell r="Y320" t="str">
            <v>David Morton</v>
          </cell>
          <cell r="Z320" t="str">
            <v>Richard Jagger</v>
          </cell>
          <cell r="AA320" t="str">
            <v>David Tovey</v>
          </cell>
          <cell r="AB320">
            <v>4160743.4267100887</v>
          </cell>
          <cell r="AC320" t="str">
            <v>ESS_49_S ZSS RF Linking Equipment</v>
          </cell>
          <cell r="AD320" t="str">
            <v>Repex</v>
          </cell>
        </row>
        <row r="321">
          <cell r="A321" t="str">
            <v>ESS_49_L</v>
          </cell>
          <cell r="B321" t="str">
            <v>RF Linking replacement</v>
          </cell>
          <cell r="C321" t="str">
            <v>Renewal</v>
          </cell>
          <cell r="D321">
            <v>850</v>
          </cell>
          <cell r="E321">
            <v>0</v>
          </cell>
          <cell r="F321">
            <v>166260.29189793282</v>
          </cell>
          <cell r="G321">
            <v>153703.69370936649</v>
          </cell>
          <cell r="H321">
            <v>143607.56149181555</v>
          </cell>
          <cell r="I321">
            <v>143939.33824290286</v>
          </cell>
          <cell r="J321">
            <v>147309.34931835931</v>
          </cell>
          <cell r="K321">
            <v>150992.0830513183</v>
          </cell>
          <cell r="L321">
            <v>154766.88512760121</v>
          </cell>
          <cell r="M321">
            <v>158636.05725579127</v>
          </cell>
          <cell r="N321">
            <v>162601.95868718601</v>
          </cell>
          <cell r="O321">
            <v>166667.00765436562</v>
          </cell>
          <cell r="P321">
            <v>170833.6828457248</v>
          </cell>
          <cell r="Q321">
            <v>0.99076082986130642</v>
          </cell>
          <cell r="R321" t="str">
            <v>L</v>
          </cell>
          <cell r="AD321" t="str">
            <v>Repex</v>
          </cell>
        </row>
        <row r="322">
          <cell r="A322" t="str">
            <v>ESS_49_M</v>
          </cell>
          <cell r="B322" t="str">
            <v>RF Linking replacement</v>
          </cell>
          <cell r="C322" t="str">
            <v>Renewal</v>
          </cell>
          <cell r="D322">
            <v>1700</v>
          </cell>
          <cell r="E322">
            <v>0</v>
          </cell>
          <cell r="F322">
            <v>166260.29189793282</v>
          </cell>
          <cell r="G322">
            <v>153703.69370936649</v>
          </cell>
          <cell r="H322">
            <v>143607.56149181555</v>
          </cell>
          <cell r="I322">
            <v>143939.33824290286</v>
          </cell>
          <cell r="J322">
            <v>147309.34931835931</v>
          </cell>
          <cell r="K322">
            <v>150992.0830513183</v>
          </cell>
          <cell r="L322">
            <v>154766.88512760121</v>
          </cell>
          <cell r="M322">
            <v>158636.05725579127</v>
          </cell>
          <cell r="N322">
            <v>162601.95868718601</v>
          </cell>
          <cell r="O322">
            <v>166667.00765436562</v>
          </cell>
          <cell r="P322">
            <v>170833.6828457248</v>
          </cell>
          <cell r="Q322">
            <v>0.94157572346176932</v>
          </cell>
          <cell r="R322" t="str">
            <v>M</v>
          </cell>
          <cell r="S322"/>
          <cell r="T322"/>
          <cell r="U322"/>
          <cell r="V322"/>
          <cell r="W322"/>
          <cell r="X322"/>
          <cell r="Y322"/>
          <cell r="Z322"/>
          <cell r="AA322"/>
          <cell r="AB322">
            <v>607510.88534201775</v>
          </cell>
          <cell r="AD322" t="str">
            <v>Repex</v>
          </cell>
        </row>
        <row r="323">
          <cell r="A323" t="str">
            <v>ESS_49_S</v>
          </cell>
          <cell r="B323" t="str">
            <v>RF Linking replacement</v>
          </cell>
          <cell r="C323" t="str">
            <v>Renewal</v>
          </cell>
          <cell r="D323">
            <v>2550</v>
          </cell>
          <cell r="E323">
            <v>1123189</v>
          </cell>
          <cell r="F323">
            <v>498780.87569379841</v>
          </cell>
          <cell r="G323">
            <v>461111.08112809941</v>
          </cell>
          <cell r="H323">
            <v>430822.68447544664</v>
          </cell>
          <cell r="I323">
            <v>431818.01472870848</v>
          </cell>
          <cell r="J323">
            <v>441928.04795507796</v>
          </cell>
          <cell r="K323">
            <v>452976.24915395497</v>
          </cell>
          <cell r="L323">
            <v>464300.65538280358</v>
          </cell>
          <cell r="M323">
            <v>475908.1717673738</v>
          </cell>
          <cell r="N323">
            <v>487805.87606155802</v>
          </cell>
          <cell r="O323">
            <v>500001.02296309691</v>
          </cell>
          <cell r="P323">
            <v>512501.04853717441</v>
          </cell>
          <cell r="Q323">
            <v>0.86787854793229502</v>
          </cell>
          <cell r="R323" t="str">
            <v>S</v>
          </cell>
          <cell r="AD323" t="str">
            <v>Repex</v>
          </cell>
        </row>
        <row r="324">
          <cell r="A324" t="str">
            <v>ESS_5</v>
          </cell>
          <cell r="B324" t="str">
            <v>Distribution Feeder Voltage Profile - NT</v>
          </cell>
          <cell r="C324" t="str">
            <v>Capacity</v>
          </cell>
          <cell r="D324">
            <v>1050</v>
          </cell>
          <cell r="E324">
            <v>0</v>
          </cell>
          <cell r="F324">
            <v>0</v>
          </cell>
          <cell r="G324">
            <v>49999.999999999985</v>
          </cell>
          <cell r="H324">
            <v>1647253.9249999998</v>
          </cell>
          <cell r="I324">
            <v>1714786.7867187499</v>
          </cell>
          <cell r="J324">
            <v>2208288.0689843744</v>
          </cell>
          <cell r="K324">
            <v>2263495.2707089838</v>
          </cell>
          <cell r="L324">
            <v>1826517.133685302</v>
          </cell>
          <cell r="M324">
            <v>1872180.0620274344</v>
          </cell>
          <cell r="N324">
            <v>1918984.5635781202</v>
          </cell>
          <cell r="O324">
            <v>1966959.1776675729</v>
          </cell>
          <cell r="P324">
            <v>2016133.1571092617</v>
          </cell>
          <cell r="Q324"/>
          <cell r="R324" t="str">
            <v>Program</v>
          </cell>
          <cell r="S324" t="str">
            <v xml:space="preserve">Vince Kelly </v>
          </cell>
          <cell r="T324" t="str">
            <v>Distribution Planning</v>
          </cell>
          <cell r="U324" t="str">
            <v>Capacity</v>
          </cell>
          <cell r="V324" t="str">
            <v>Proactive program</v>
          </cell>
          <cell r="W324" t="str">
            <v>Distribution Planning</v>
          </cell>
          <cell r="X324" t="str">
            <v xml:space="preserve">Paul Brazier </v>
          </cell>
          <cell r="Y324" t="str">
            <v xml:space="preserve">Vince Kelly </v>
          </cell>
          <cell r="Z324" t="str">
            <v xml:space="preserve">Steve Wilson </v>
          </cell>
          <cell r="AA324" t="str">
            <v xml:space="preserve">Don Darke </v>
          </cell>
          <cell r="AB324">
            <v>3412040.7117187497</v>
          </cell>
          <cell r="AC324" t="str">
            <v>CEOP 2091 Distribution Growth Strategy</v>
          </cell>
          <cell r="AD324" t="str">
            <v>Augex</v>
          </cell>
        </row>
        <row r="325">
          <cell r="A325" t="str">
            <v>ESS_5_L</v>
          </cell>
          <cell r="B325" t="str">
            <v>Distribution Feeder Voltage Profile - NT</v>
          </cell>
          <cell r="C325" t="str">
            <v>Capacity</v>
          </cell>
          <cell r="D325">
            <v>350</v>
          </cell>
          <cell r="E325">
            <v>0</v>
          </cell>
          <cell r="F325">
            <v>0</v>
          </cell>
          <cell r="G325">
            <v>4999.9999999999982</v>
          </cell>
          <cell r="H325">
            <v>164725.39249999999</v>
          </cell>
          <cell r="I325">
            <v>171478.67867187498</v>
          </cell>
          <cell r="J325">
            <v>220828.80689843744</v>
          </cell>
          <cell r="K325">
            <v>226349.52707089836</v>
          </cell>
          <cell r="L325">
            <v>182651.71336853021</v>
          </cell>
          <cell r="M325">
            <v>187218.00620274345</v>
          </cell>
          <cell r="N325">
            <v>191898.45635781201</v>
          </cell>
          <cell r="O325">
            <v>196695.91776675728</v>
          </cell>
          <cell r="P325">
            <v>201613.31571092617</v>
          </cell>
          <cell r="Q325">
            <v>0.99169543431993301</v>
          </cell>
          <cell r="R325" t="str">
            <v>L</v>
          </cell>
          <cell r="AD325" t="str">
            <v>Augex</v>
          </cell>
        </row>
        <row r="326">
          <cell r="A326" t="str">
            <v>ESS_5_M</v>
          </cell>
          <cell r="B326" t="str">
            <v>Distribution Feeder Voltage Profile - NT</v>
          </cell>
          <cell r="C326" t="str">
            <v>Capacity</v>
          </cell>
          <cell r="D326">
            <v>700</v>
          </cell>
          <cell r="E326">
            <v>0</v>
          </cell>
          <cell r="F326">
            <v>0</v>
          </cell>
          <cell r="G326">
            <v>4999.9999999999982</v>
          </cell>
          <cell r="H326">
            <v>164725.39249999999</v>
          </cell>
          <cell r="I326">
            <v>171478.67867187498</v>
          </cell>
          <cell r="J326">
            <v>220828.80689843744</v>
          </cell>
          <cell r="K326">
            <v>226349.52707089836</v>
          </cell>
          <cell r="L326">
            <v>182651.71336853021</v>
          </cell>
          <cell r="M326">
            <v>187218.00620274345</v>
          </cell>
          <cell r="N326">
            <v>191898.45635781201</v>
          </cell>
          <cell r="O326">
            <v>196695.91776675728</v>
          </cell>
          <cell r="P326">
            <v>201613.31571092617</v>
          </cell>
          <cell r="Q326">
            <v>0.99117224155500261</v>
          </cell>
          <cell r="R326" t="str">
            <v>M</v>
          </cell>
          <cell r="AD326" t="str">
            <v>Augex</v>
          </cell>
        </row>
        <row r="327">
          <cell r="A327" t="str">
            <v>ESS_5_S</v>
          </cell>
          <cell r="B327" t="str">
            <v>Distribution Feeder Voltage Profile - NT</v>
          </cell>
          <cell r="C327" t="str">
            <v>Capacity</v>
          </cell>
          <cell r="D327">
            <v>1050</v>
          </cell>
          <cell r="E327">
            <v>0</v>
          </cell>
          <cell r="F327">
            <v>0</v>
          </cell>
          <cell r="G327">
            <v>39999.999999999985</v>
          </cell>
          <cell r="H327">
            <v>1317803.1399999999</v>
          </cell>
          <cell r="I327">
            <v>1371829.4293749998</v>
          </cell>
          <cell r="J327">
            <v>1766630.4551874995</v>
          </cell>
          <cell r="K327">
            <v>1810796.2165671869</v>
          </cell>
          <cell r="L327">
            <v>1461213.7069482417</v>
          </cell>
          <cell r="M327">
            <v>1497744.0496219476</v>
          </cell>
          <cell r="N327">
            <v>1535187.6508624961</v>
          </cell>
          <cell r="O327">
            <v>1573567.3421340582</v>
          </cell>
          <cell r="P327">
            <v>1612906.5256874093</v>
          </cell>
          <cell r="Q327">
            <v>0.98750706366948693</v>
          </cell>
          <cell r="R327" t="str">
            <v>S</v>
          </cell>
          <cell r="S327"/>
          <cell r="T327"/>
          <cell r="U327"/>
          <cell r="V327"/>
          <cell r="W327"/>
          <cell r="X327"/>
          <cell r="Y327"/>
          <cell r="Z327"/>
          <cell r="AA327"/>
          <cell r="AB327">
            <v>2729632.569375</v>
          </cell>
          <cell r="AD327" t="str">
            <v>Augex</v>
          </cell>
        </row>
        <row r="328">
          <cell r="A328" t="str">
            <v>ESS_50</v>
          </cell>
          <cell r="B328" t="str">
            <v>Telecomms into Brownfields zone subs</v>
          </cell>
          <cell r="C328" t="str">
            <v>Capacity</v>
          </cell>
          <cell r="D328">
            <v>3450</v>
          </cell>
          <cell r="E328">
            <v>95196</v>
          </cell>
          <cell r="F328">
            <v>278453.93474921514</v>
          </cell>
          <cell r="G328">
            <v>514848.00919156405</v>
          </cell>
          <cell r="H328">
            <v>481030.59915122041</v>
          </cell>
          <cell r="I328">
            <v>553314.80834384169</v>
          </cell>
          <cell r="J328">
            <v>492162.57260742178</v>
          </cell>
          <cell r="K328">
            <v>504466.63692260731</v>
          </cell>
          <cell r="L328">
            <v>626283.33850947244</v>
          </cell>
          <cell r="M328">
            <v>530005.26041681413</v>
          </cell>
          <cell r="N328">
            <v>657988.93252151436</v>
          </cell>
          <cell r="O328">
            <v>556836.77672541514</v>
          </cell>
          <cell r="P328">
            <v>691299.62223041593</v>
          </cell>
          <cell r="Q328"/>
          <cell r="R328" t="str">
            <v>Program</v>
          </cell>
          <cell r="S328" t="str">
            <v>David Morton</v>
          </cell>
          <cell r="T328" t="str">
            <v>Secondary Systems - Communications</v>
          </cell>
          <cell r="U328" t="str">
            <v>Capacity</v>
          </cell>
          <cell r="V328" t="str">
            <v>Proactive program</v>
          </cell>
          <cell r="W328" t="str">
            <v>Secondary Systems - Communications</v>
          </cell>
          <cell r="X328" t="str">
            <v>Steve Gough</v>
          </cell>
          <cell r="Y328" t="str">
            <v>David Morton</v>
          </cell>
          <cell r="Z328" t="str">
            <v>Richard Jagger</v>
          </cell>
          <cell r="AA328" t="str">
            <v>David Tovey</v>
          </cell>
          <cell r="AB328">
            <v>1922843.3514358413</v>
          </cell>
          <cell r="AC328" t="str">
            <v>No SID</v>
          </cell>
          <cell r="AD328" t="str">
            <v>Augex</v>
          </cell>
        </row>
        <row r="329">
          <cell r="A329" t="str">
            <v>ESS_50_L</v>
          </cell>
          <cell r="B329" t="str">
            <v>Telecomms into Brownfields zone subs</v>
          </cell>
          <cell r="C329" t="str">
            <v>Capacity</v>
          </cell>
          <cell r="D329">
            <v>1150</v>
          </cell>
          <cell r="E329">
            <v>0</v>
          </cell>
          <cell r="F329">
            <v>27845.393474921515</v>
          </cell>
          <cell r="G329">
            <v>51484.800919156412</v>
          </cell>
          <cell r="H329">
            <v>48103.059915122045</v>
          </cell>
          <cell r="I329">
            <v>55331.480834384165</v>
          </cell>
          <cell r="J329">
            <v>49216.257260742175</v>
          </cell>
          <cell r="K329">
            <v>50446.663692260736</v>
          </cell>
          <cell r="L329">
            <v>62628.333850947245</v>
          </cell>
          <cell r="M329">
            <v>53000.526041681413</v>
          </cell>
          <cell r="N329">
            <v>65798.893252151436</v>
          </cell>
          <cell r="O329">
            <v>55683.677672541526</v>
          </cell>
          <cell r="P329">
            <v>69129.962223041599</v>
          </cell>
          <cell r="Q329">
            <v>0.98445173128032848</v>
          </cell>
          <cell r="R329" t="str">
            <v>L</v>
          </cell>
          <cell r="AD329" t="str">
            <v>Augex</v>
          </cell>
        </row>
        <row r="330">
          <cell r="A330" t="str">
            <v>ESS_50_M</v>
          </cell>
          <cell r="B330" t="str">
            <v>Telecomms into Brownfields zone subs</v>
          </cell>
          <cell r="C330" t="str">
            <v>Capacity</v>
          </cell>
          <cell r="D330">
            <v>2300</v>
          </cell>
          <cell r="E330">
            <v>0</v>
          </cell>
          <cell r="F330">
            <v>111381.57389968606</v>
          </cell>
          <cell r="G330">
            <v>205939.20367662565</v>
          </cell>
          <cell r="H330">
            <v>192412.23966048818</v>
          </cell>
          <cell r="I330">
            <v>221325.92333753666</v>
          </cell>
          <cell r="J330">
            <v>196865.0290429687</v>
          </cell>
          <cell r="K330">
            <v>201786.65476904294</v>
          </cell>
          <cell r="L330">
            <v>250513.33540378898</v>
          </cell>
          <cell r="M330">
            <v>212002.10416672565</v>
          </cell>
          <cell r="N330">
            <v>263195.57300860574</v>
          </cell>
          <cell r="O330">
            <v>222734.7106901661</v>
          </cell>
          <cell r="P330">
            <v>276519.8488921664</v>
          </cell>
          <cell r="Q330">
            <v>0.90044138045929945</v>
          </cell>
          <cell r="R330" t="str">
            <v>M</v>
          </cell>
          <cell r="AD330" t="str">
            <v>Augex</v>
          </cell>
        </row>
        <row r="331">
          <cell r="A331" t="str">
            <v>ESS_50_S</v>
          </cell>
          <cell r="B331" t="str">
            <v>Telecomms into Brownfields zone subs</v>
          </cell>
          <cell r="C331" t="str">
            <v>Capacity</v>
          </cell>
          <cell r="D331">
            <v>3450</v>
          </cell>
          <cell r="E331">
            <v>95196</v>
          </cell>
          <cell r="F331">
            <v>139226.96737460757</v>
          </cell>
          <cell r="G331">
            <v>257424.00459578203</v>
          </cell>
          <cell r="H331">
            <v>240515.2995756102</v>
          </cell>
          <cell r="I331">
            <v>276657.40417192079</v>
          </cell>
          <cell r="J331">
            <v>246081.28630371089</v>
          </cell>
          <cell r="K331">
            <v>252233.31846130366</v>
          </cell>
          <cell r="L331">
            <v>313141.66925473622</v>
          </cell>
          <cell r="M331">
            <v>265002.63020840706</v>
          </cell>
          <cell r="N331">
            <v>328994.46626075718</v>
          </cell>
          <cell r="O331">
            <v>278418.38836270757</v>
          </cell>
          <cell r="P331">
            <v>345649.81111520797</v>
          </cell>
          <cell r="Q331">
            <v>0.78982261922691566</v>
          </cell>
          <cell r="R331" t="str">
            <v>S</v>
          </cell>
          <cell r="AD331" t="str">
            <v>Augex</v>
          </cell>
        </row>
        <row r="332">
          <cell r="A332" t="str">
            <v>ESS_5000</v>
          </cell>
          <cell r="B332" t="str">
            <v>Subtransmission Planning Network - long term expenditure</v>
          </cell>
          <cell r="C332" t="str">
            <v>Network Connection</v>
          </cell>
          <cell r="D332">
            <v>2900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17395401.273193352</v>
          </cell>
          <cell r="M332">
            <v>17830286.305023186</v>
          </cell>
          <cell r="N332">
            <v>18276043.462648761</v>
          </cell>
          <cell r="O332">
            <v>18732944.549214978</v>
          </cell>
          <cell r="P332">
            <v>0</v>
          </cell>
          <cell r="Q332">
            <v>0.83947648771444106</v>
          </cell>
          <cell r="R332" t="str">
            <v>Project</v>
          </cell>
          <cell r="S332" t="str">
            <v>Paul Hamill</v>
          </cell>
          <cell r="T332" t="str">
            <v xml:space="preserve">Sub Transmission Planning </v>
          </cell>
          <cell r="U332" t="str">
            <v>Network Connections</v>
          </cell>
          <cell r="V332" t="str">
            <v>Project</v>
          </cell>
          <cell r="W332" t="str">
            <v xml:space="preserve">Sub Transmission Planning </v>
          </cell>
          <cell r="X332" t="str">
            <v>Paul Brazier</v>
          </cell>
          <cell r="Y332" t="str">
            <v>Col Hackney</v>
          </cell>
          <cell r="Z332" t="str">
            <v>Richard Jagger</v>
          </cell>
          <cell r="AA332" t="str">
            <v>Rodney Olsen</v>
          </cell>
          <cell r="AB332">
            <v>0</v>
          </cell>
          <cell r="AC332" t="str">
            <v>N/A</v>
          </cell>
          <cell r="AD332" t="str">
            <v>Augex</v>
          </cell>
        </row>
        <row r="333">
          <cell r="A333" t="str">
            <v>ESS_51</v>
          </cell>
          <cell r="B333" t="str">
            <v>Technology pole top devices/modem (linked with ESS_25) - NT</v>
          </cell>
          <cell r="C333" t="str">
            <v>Capacity</v>
          </cell>
          <cell r="D333">
            <v>750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/>
          <cell r="R333" t="str">
            <v>Program</v>
          </cell>
          <cell r="S333" t="str">
            <v>David Morton</v>
          </cell>
          <cell r="T333" t="str">
            <v>Distribution Planning</v>
          </cell>
          <cell r="U333" t="str">
            <v>Capacity</v>
          </cell>
          <cell r="V333" t="str">
            <v>Proactive program</v>
          </cell>
          <cell r="W333" t="str">
            <v>Secondary Systems - Communications</v>
          </cell>
          <cell r="X333" t="str">
            <v>Steve Gough</v>
          </cell>
          <cell r="Y333" t="str">
            <v>David Morton</v>
          </cell>
          <cell r="Z333" t="str">
            <v>Richard Jagger</v>
          </cell>
          <cell r="AA333" t="str">
            <v>David Tovey</v>
          </cell>
          <cell r="AB333">
            <v>0</v>
          </cell>
          <cell r="AC333" t="str">
            <v>Distribution Growth Strategy</v>
          </cell>
          <cell r="AD333" t="str">
            <v>Augex</v>
          </cell>
        </row>
        <row r="334">
          <cell r="A334" t="str">
            <v>ESS_51_L</v>
          </cell>
          <cell r="B334" t="str">
            <v>Technology pole top devices/modem (linked with ESS_25) - NT</v>
          </cell>
          <cell r="C334" t="str">
            <v>Capacity</v>
          </cell>
          <cell r="D334">
            <v>250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0.99187841031744262</v>
          </cell>
          <cell r="R334" t="str">
            <v>L</v>
          </cell>
          <cell r="S334"/>
          <cell r="T334"/>
          <cell r="U334"/>
          <cell r="V334"/>
          <cell r="W334"/>
          <cell r="X334"/>
          <cell r="Y334"/>
          <cell r="Z334"/>
          <cell r="AA334"/>
          <cell r="AB334">
            <v>0</v>
          </cell>
          <cell r="AD334" t="str">
            <v>Augex</v>
          </cell>
        </row>
        <row r="335">
          <cell r="A335" t="str">
            <v>ESS_51_M</v>
          </cell>
          <cell r="B335" t="str">
            <v>Technology pole top devices/modem (linked with ESS_25) - NT</v>
          </cell>
          <cell r="C335" t="str">
            <v>Capacity</v>
          </cell>
          <cell r="D335">
            <v>500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0.99142620930953151</v>
          </cell>
          <cell r="R335" t="str">
            <v>M</v>
          </cell>
          <cell r="AD335" t="str">
            <v>Augex</v>
          </cell>
        </row>
        <row r="336">
          <cell r="A336" t="str">
            <v>ESS_51_S</v>
          </cell>
          <cell r="B336" t="str">
            <v>Technology pole top devices/modem (linked with ESS_25) - NT</v>
          </cell>
          <cell r="C336" t="str">
            <v>Capacity</v>
          </cell>
          <cell r="D336">
            <v>750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0.99077964570811905</v>
          </cell>
          <cell r="R336" t="str">
            <v>S</v>
          </cell>
          <cell r="AD336" t="str">
            <v>Augex</v>
          </cell>
        </row>
        <row r="337">
          <cell r="A337" t="str">
            <v>ESS_52</v>
          </cell>
          <cell r="B337" t="str">
            <v>Low Voltage Feeder end point monitoring devices/modem - NT</v>
          </cell>
          <cell r="C337" t="str">
            <v>Capacity</v>
          </cell>
          <cell r="D337">
            <v>300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/>
          <cell r="R337" t="str">
            <v>Program</v>
          </cell>
          <cell r="S337" t="str">
            <v>David Morton</v>
          </cell>
          <cell r="T337" t="str">
            <v>Distribution Planning</v>
          </cell>
          <cell r="U337" t="str">
            <v>Capacity</v>
          </cell>
          <cell r="V337" t="str">
            <v>Proactive program</v>
          </cell>
          <cell r="W337" t="str">
            <v>Secondary Systems - Communications</v>
          </cell>
          <cell r="X337" t="str">
            <v>Steve Gough</v>
          </cell>
          <cell r="Y337" t="str">
            <v>David Morton</v>
          </cell>
          <cell r="Z337" t="str">
            <v>Richard Jagger</v>
          </cell>
          <cell r="AA337" t="str">
            <v>David Tovey</v>
          </cell>
          <cell r="AB337">
            <v>0</v>
          </cell>
          <cell r="AC337" t="str">
            <v>Distribution Growth Strategy</v>
          </cell>
          <cell r="AD337" t="str">
            <v>Augex</v>
          </cell>
        </row>
        <row r="338">
          <cell r="A338" t="str">
            <v>ESS_52_L</v>
          </cell>
          <cell r="B338" t="str">
            <v>Low Voltage Feeder end point monitoring devices/modem - NT</v>
          </cell>
          <cell r="C338" t="str">
            <v>Capacity</v>
          </cell>
          <cell r="D338">
            <v>100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1</v>
          </cell>
          <cell r="R338" t="str">
            <v>L</v>
          </cell>
          <cell r="AD338" t="str">
            <v>Augex</v>
          </cell>
        </row>
        <row r="339">
          <cell r="A339" t="str">
            <v>ESS_52_M</v>
          </cell>
          <cell r="B339" t="str">
            <v>Low Voltage Feeder end point monitoring devices/modem - NT</v>
          </cell>
          <cell r="C339" t="str">
            <v>Capacity</v>
          </cell>
          <cell r="D339">
            <v>200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0.99187841031744262</v>
          </cell>
          <cell r="R339" t="str">
            <v>M</v>
          </cell>
          <cell r="S339"/>
          <cell r="T339"/>
          <cell r="U339"/>
          <cell r="V339"/>
          <cell r="W339"/>
          <cell r="X339"/>
          <cell r="Y339"/>
          <cell r="Z339"/>
          <cell r="AA339"/>
          <cell r="AB339">
            <v>0</v>
          </cell>
          <cell r="AD339" t="str">
            <v>Augex</v>
          </cell>
        </row>
        <row r="340">
          <cell r="A340" t="str">
            <v>ESS_52_S</v>
          </cell>
          <cell r="B340" t="str">
            <v>Low Voltage Feeder end point monitoring devices/modem - NT</v>
          </cell>
          <cell r="C340" t="str">
            <v>Capacity</v>
          </cell>
          <cell r="D340">
            <v>300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0.99187841031744262</v>
          </cell>
          <cell r="R340" t="str">
            <v>S</v>
          </cell>
          <cell r="AD340" t="str">
            <v>Augex</v>
          </cell>
        </row>
        <row r="341">
          <cell r="A341" t="str">
            <v>ESS_53</v>
          </cell>
          <cell r="B341" t="str">
            <v>New  FI Plant - Growth</v>
          </cell>
          <cell r="C341" t="str">
            <v>Capacity</v>
          </cell>
          <cell r="D341">
            <v>3450</v>
          </cell>
          <cell r="E341">
            <v>700085</v>
          </cell>
          <cell r="F341">
            <v>265667.27397178399</v>
          </cell>
          <cell r="G341">
            <v>192500.12499999997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/>
          <cell r="R341" t="str">
            <v>Program</v>
          </cell>
          <cell r="S341" t="str">
            <v>Robert Cook</v>
          </cell>
          <cell r="T341" t="str">
            <v>Secondary Systems - Load Control</v>
          </cell>
          <cell r="U341" t="str">
            <v>Capacity</v>
          </cell>
          <cell r="V341" t="str">
            <v>Proactive program</v>
          </cell>
          <cell r="W341" t="str">
            <v>Secondary Systems - Load Control</v>
          </cell>
          <cell r="X341" t="str">
            <v>Steve Gough</v>
          </cell>
          <cell r="Y341" t="str">
            <v>Robert Cook</v>
          </cell>
          <cell r="Z341" t="str">
            <v>Richard Jagger</v>
          </cell>
          <cell r="AA341" t="str">
            <v>David Tovey</v>
          </cell>
          <cell r="AB341">
            <v>1158252.3989717839</v>
          </cell>
          <cell r="AC341" t="str">
            <v>ESS_53_55_56 Load Control</v>
          </cell>
          <cell r="AD341" t="str">
            <v>Augex</v>
          </cell>
        </row>
        <row r="342">
          <cell r="A342" t="str">
            <v>ESS_53_L</v>
          </cell>
          <cell r="B342" t="str">
            <v>New  FI Plant - Growth</v>
          </cell>
          <cell r="C342" t="str">
            <v>Capacity</v>
          </cell>
          <cell r="D342">
            <v>1150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0.98246615792014913</v>
          </cell>
          <cell r="R342" t="str">
            <v>L</v>
          </cell>
          <cell r="AD342" t="str">
            <v>Augex</v>
          </cell>
        </row>
        <row r="343">
          <cell r="A343" t="str">
            <v>ESS_53_M</v>
          </cell>
          <cell r="B343" t="str">
            <v>New  FI Plant - Growth</v>
          </cell>
          <cell r="C343" t="str">
            <v>Capacity</v>
          </cell>
          <cell r="D343">
            <v>2300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0.90214678899710854</v>
          </cell>
          <cell r="R343" t="str">
            <v>M</v>
          </cell>
          <cell r="AD343" t="str">
            <v>Augex</v>
          </cell>
        </row>
        <row r="344">
          <cell r="A344" t="str">
            <v>ESS_53_S</v>
          </cell>
          <cell r="B344" t="str">
            <v>New  FI Plant - Growth</v>
          </cell>
          <cell r="C344" t="str">
            <v>Capacity</v>
          </cell>
          <cell r="D344">
            <v>3450</v>
          </cell>
          <cell r="E344">
            <v>700085</v>
          </cell>
          <cell r="F344">
            <v>265667.27397178399</v>
          </cell>
          <cell r="G344">
            <v>192500.12499999997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0.78775049704513123</v>
          </cell>
          <cell r="R344" t="str">
            <v>S</v>
          </cell>
          <cell r="S344"/>
          <cell r="T344"/>
          <cell r="U344"/>
          <cell r="V344"/>
          <cell r="W344"/>
          <cell r="X344"/>
          <cell r="Y344"/>
          <cell r="Z344"/>
          <cell r="AA344"/>
          <cell r="AB344">
            <v>1158252.3989717839</v>
          </cell>
          <cell r="AD344" t="str">
            <v>Augex</v>
          </cell>
        </row>
        <row r="345">
          <cell r="A345" t="str">
            <v>ESS_54</v>
          </cell>
          <cell r="B345" t="str">
            <v xml:space="preserve">Controllable load - DM </v>
          </cell>
          <cell r="C345" t="str">
            <v>Capacity</v>
          </cell>
          <cell r="D345">
            <v>3450</v>
          </cell>
          <cell r="E345">
            <v>0</v>
          </cell>
          <cell r="F345">
            <v>0</v>
          </cell>
          <cell r="G345">
            <v>0</v>
          </cell>
          <cell r="H345">
            <v>561496.2894014162</v>
          </cell>
          <cell r="I345">
            <v>717729.60456420574</v>
          </cell>
          <cell r="J345">
            <v>735415.33837890602</v>
          </cell>
          <cell r="K345">
            <v>753800.72183837858</v>
          </cell>
          <cell r="L345">
            <v>772645.73988433799</v>
          </cell>
          <cell r="M345">
            <v>791961.88338144636</v>
          </cell>
          <cell r="N345">
            <v>811760.93046598241</v>
          </cell>
          <cell r="O345">
            <v>832054.95372763183</v>
          </cell>
          <cell r="P345">
            <v>852856.32757082256</v>
          </cell>
          <cell r="Q345"/>
          <cell r="R345" t="str">
            <v>Program</v>
          </cell>
          <cell r="S345" t="str">
            <v>Cory Urquhart</v>
          </cell>
          <cell r="T345" t="str">
            <v>Demand Management</v>
          </cell>
          <cell r="U345" t="str">
            <v>Capacity</v>
          </cell>
          <cell r="V345" t="str">
            <v>Proactive program</v>
          </cell>
          <cell r="W345" t="str">
            <v>Secondary Systems - Load Control</v>
          </cell>
          <cell r="X345" t="str">
            <v>Steve Gough</v>
          </cell>
          <cell r="Y345" t="str">
            <v>Cory Urquhart</v>
          </cell>
          <cell r="Z345" t="str">
            <v>Richard Jagger</v>
          </cell>
          <cell r="AA345" t="str">
            <v>David Tovey</v>
          </cell>
          <cell r="AB345">
            <v>1279225.8939656219</v>
          </cell>
          <cell r="AC345" t="str">
            <v>Demand Management Strategy</v>
          </cell>
          <cell r="AD345" t="str">
            <v>Augex</v>
          </cell>
        </row>
        <row r="346">
          <cell r="A346" t="str">
            <v>ESS_54_L</v>
          </cell>
          <cell r="B346" t="str">
            <v xml:space="preserve">Controllable load - DM </v>
          </cell>
          <cell r="C346" t="str">
            <v>Capacity</v>
          </cell>
          <cell r="D346">
            <v>1150</v>
          </cell>
          <cell r="E346">
            <v>0</v>
          </cell>
          <cell r="F346">
            <v>0</v>
          </cell>
          <cell r="G346">
            <v>0</v>
          </cell>
          <cell r="H346">
            <v>112299.25788028324</v>
          </cell>
          <cell r="I346">
            <v>143545.92091284116</v>
          </cell>
          <cell r="J346">
            <v>147083.06767578117</v>
          </cell>
          <cell r="K346">
            <v>150760.1443676757</v>
          </cell>
          <cell r="L346">
            <v>154529.14797686759</v>
          </cell>
          <cell r="M346">
            <v>158392.37667628925</v>
          </cell>
          <cell r="N346">
            <v>162352.18609319648</v>
          </cell>
          <cell r="O346">
            <v>166410.99074552636</v>
          </cell>
          <cell r="P346">
            <v>170571.26551416452</v>
          </cell>
          <cell r="Q346">
            <v>0.98264713793570657</v>
          </cell>
          <cell r="R346" t="str">
            <v>L</v>
          </cell>
          <cell r="AD346" t="str">
            <v>Augex</v>
          </cell>
        </row>
        <row r="347">
          <cell r="A347" t="str">
            <v>ESS_54_M</v>
          </cell>
          <cell r="B347" t="str">
            <v xml:space="preserve">Controllable load - DM </v>
          </cell>
          <cell r="C347" t="str">
            <v>Capacity</v>
          </cell>
          <cell r="D347">
            <v>2300</v>
          </cell>
          <cell r="E347">
            <v>0</v>
          </cell>
          <cell r="F347">
            <v>0</v>
          </cell>
          <cell r="G347">
            <v>0</v>
          </cell>
          <cell r="H347">
            <v>112299.25788028324</v>
          </cell>
          <cell r="I347">
            <v>143545.92091284116</v>
          </cell>
          <cell r="J347">
            <v>147083.06767578117</v>
          </cell>
          <cell r="K347">
            <v>150760.1443676757</v>
          </cell>
          <cell r="L347">
            <v>154529.14797686759</v>
          </cell>
          <cell r="M347">
            <v>158392.37667628925</v>
          </cell>
          <cell r="N347">
            <v>162352.18609319648</v>
          </cell>
          <cell r="O347">
            <v>166410.99074552636</v>
          </cell>
          <cell r="P347">
            <v>170571.26551416452</v>
          </cell>
          <cell r="Q347">
            <v>0.89992424326303611</v>
          </cell>
          <cell r="R347" t="str">
            <v>M</v>
          </cell>
          <cell r="AD347" t="str">
            <v>Augex</v>
          </cell>
        </row>
        <row r="348">
          <cell r="A348" t="str">
            <v>ESS_54_S</v>
          </cell>
          <cell r="B348" t="str">
            <v xml:space="preserve">Controllable load - DM </v>
          </cell>
          <cell r="C348" t="str">
            <v>Capacity</v>
          </cell>
          <cell r="D348">
            <v>3450</v>
          </cell>
          <cell r="E348">
            <v>0</v>
          </cell>
          <cell r="F348">
            <v>0</v>
          </cell>
          <cell r="G348">
            <v>0</v>
          </cell>
          <cell r="H348">
            <v>336897.77364084969</v>
          </cell>
          <cell r="I348">
            <v>430637.76273852342</v>
          </cell>
          <cell r="J348">
            <v>441249.20302734361</v>
          </cell>
          <cell r="K348">
            <v>452280.43310302711</v>
          </cell>
          <cell r="L348">
            <v>463587.44393060281</v>
          </cell>
          <cell r="M348">
            <v>475177.1300288678</v>
          </cell>
          <cell r="N348">
            <v>487056.55827958946</v>
          </cell>
          <cell r="O348">
            <v>499232.97223657911</v>
          </cell>
          <cell r="P348">
            <v>511713.79654249357</v>
          </cell>
          <cell r="Q348">
            <v>0.78491563647348128</v>
          </cell>
          <cell r="R348" t="str">
            <v>S</v>
          </cell>
          <cell r="AD348" t="str">
            <v>Augex</v>
          </cell>
        </row>
        <row r="349">
          <cell r="A349" t="str">
            <v>ESS_55</v>
          </cell>
          <cell r="B349" t="str">
            <v>Replacement FI Plants</v>
          </cell>
          <cell r="C349" t="str">
            <v>Renewal</v>
          </cell>
          <cell r="D349">
            <v>3450</v>
          </cell>
          <cell r="E349">
            <v>476185</v>
          </cell>
          <cell r="F349">
            <v>500972.57377536409</v>
          </cell>
          <cell r="G349">
            <v>805901.12499999988</v>
          </cell>
          <cell r="H349">
            <v>443186.69610415434</v>
          </cell>
          <cell r="I349">
            <v>656744.06137899077</v>
          </cell>
          <cell r="J349">
            <v>673325.86328124988</v>
          </cell>
          <cell r="K349">
            <v>690159.00986328104</v>
          </cell>
          <cell r="L349">
            <v>707412.9851098631</v>
          </cell>
          <cell r="M349">
            <v>725098.30973760947</v>
          </cell>
          <cell r="N349">
            <v>743225.76748104976</v>
          </cell>
          <cell r="O349">
            <v>761806.41166807571</v>
          </cell>
          <cell r="P349">
            <v>780851.5719597775</v>
          </cell>
          <cell r="Q349"/>
          <cell r="R349" t="str">
            <v>Program</v>
          </cell>
          <cell r="S349" t="str">
            <v>Robert Cook</v>
          </cell>
          <cell r="T349" t="str">
            <v>Secondary Systems - Load Control</v>
          </cell>
          <cell r="U349" t="str">
            <v>Renewal</v>
          </cell>
          <cell r="V349" t="str">
            <v>Proactive program</v>
          </cell>
          <cell r="W349" t="str">
            <v>Secondary Systems - Load Control</v>
          </cell>
          <cell r="X349" t="str">
            <v>Steve Gough</v>
          </cell>
          <cell r="Y349" t="str">
            <v>Robert Cook</v>
          </cell>
          <cell r="Z349" t="str">
            <v>Richard Jagger</v>
          </cell>
          <cell r="AA349" t="str">
            <v>David Tovey</v>
          </cell>
          <cell r="AB349">
            <v>2882989.4562585093</v>
          </cell>
          <cell r="AC349" t="str">
            <v>ESS_53_55_56 Load Control</v>
          </cell>
          <cell r="AD349" t="str">
            <v>Repex</v>
          </cell>
        </row>
        <row r="350">
          <cell r="A350" t="str">
            <v>ESS_55_L</v>
          </cell>
          <cell r="B350" t="str">
            <v>Replacement FI Plants</v>
          </cell>
          <cell r="C350" t="str">
            <v>Renewal</v>
          </cell>
          <cell r="D350">
            <v>1150</v>
          </cell>
          <cell r="E350">
            <v>0</v>
          </cell>
          <cell r="F350">
            <v>100194.51475507283</v>
          </cell>
          <cell r="G350">
            <v>161180.22499999998</v>
          </cell>
          <cell r="H350">
            <v>88637.33922083088</v>
          </cell>
          <cell r="I350">
            <v>131348.81227579818</v>
          </cell>
          <cell r="J350">
            <v>134665.17265624998</v>
          </cell>
          <cell r="K350">
            <v>138031.80197265622</v>
          </cell>
          <cell r="L350">
            <v>141482.59702197262</v>
          </cell>
          <cell r="M350">
            <v>145019.6619475219</v>
          </cell>
          <cell r="N350">
            <v>148645.15349620994</v>
          </cell>
          <cell r="O350">
            <v>152361.28233361515</v>
          </cell>
          <cell r="P350">
            <v>156170.3143919555</v>
          </cell>
          <cell r="Q350">
            <v>0.98479223682355754</v>
          </cell>
          <cell r="R350" t="str">
            <v>L</v>
          </cell>
          <cell r="S350"/>
          <cell r="T350"/>
          <cell r="U350"/>
          <cell r="V350"/>
          <cell r="W350"/>
          <cell r="X350"/>
          <cell r="Y350"/>
          <cell r="Z350"/>
          <cell r="AA350"/>
          <cell r="AB350">
            <v>481360.89125170186</v>
          </cell>
          <cell r="AD350" t="str">
            <v>Repex</v>
          </cell>
        </row>
        <row r="351">
          <cell r="A351" t="str">
            <v>ESS_55_M</v>
          </cell>
          <cell r="B351" t="str">
            <v>Replacement FI Plants</v>
          </cell>
          <cell r="C351" t="str">
            <v>Renewal</v>
          </cell>
          <cell r="D351">
            <v>2300</v>
          </cell>
          <cell r="E351">
            <v>0</v>
          </cell>
          <cell r="F351">
            <v>100194.51475507283</v>
          </cell>
          <cell r="G351">
            <v>161180.22499999998</v>
          </cell>
          <cell r="H351">
            <v>88637.33922083088</v>
          </cell>
          <cell r="I351">
            <v>131348.81227579818</v>
          </cell>
          <cell r="J351">
            <v>134665.17265624998</v>
          </cell>
          <cell r="K351">
            <v>138031.80197265622</v>
          </cell>
          <cell r="L351">
            <v>141482.59702197262</v>
          </cell>
          <cell r="M351">
            <v>145019.6619475219</v>
          </cell>
          <cell r="N351">
            <v>148645.15349620994</v>
          </cell>
          <cell r="O351">
            <v>152361.28233361515</v>
          </cell>
          <cell r="P351">
            <v>156170.3143919555</v>
          </cell>
          <cell r="Q351">
            <v>0.90078188600252851</v>
          </cell>
          <cell r="R351" t="str">
            <v>M</v>
          </cell>
          <cell r="AD351" t="str">
            <v>Repex</v>
          </cell>
        </row>
        <row r="352">
          <cell r="A352" t="str">
            <v>ESS_55_S</v>
          </cell>
          <cell r="B352" t="str">
            <v>Replacement FI Plants</v>
          </cell>
          <cell r="C352" t="str">
            <v>Renewal</v>
          </cell>
          <cell r="D352">
            <v>3450</v>
          </cell>
          <cell r="E352">
            <v>476185</v>
          </cell>
          <cell r="F352">
            <v>300583.54426521843</v>
          </cell>
          <cell r="G352">
            <v>483540.67499999993</v>
          </cell>
          <cell r="H352">
            <v>265912.01766249258</v>
          </cell>
          <cell r="I352">
            <v>394046.43682739447</v>
          </cell>
          <cell r="J352">
            <v>403995.51796874992</v>
          </cell>
          <cell r="K352">
            <v>414095.4059179686</v>
          </cell>
          <cell r="L352">
            <v>424447.79106591782</v>
          </cell>
          <cell r="M352">
            <v>435058.98584256571</v>
          </cell>
          <cell r="N352">
            <v>445935.46048862982</v>
          </cell>
          <cell r="O352">
            <v>457083.84700084548</v>
          </cell>
          <cell r="P352">
            <v>468510.94317586656</v>
          </cell>
          <cell r="Q352">
            <v>0.78910885789097573</v>
          </cell>
          <cell r="R352" t="str">
            <v>S</v>
          </cell>
          <cell r="AD352" t="str">
            <v>Repex</v>
          </cell>
        </row>
        <row r="353">
          <cell r="A353" t="str">
            <v>ESS_56</v>
          </cell>
          <cell r="B353" t="str">
            <v>Load Control Relay replacement</v>
          </cell>
          <cell r="C353" t="str">
            <v>Renewal</v>
          </cell>
          <cell r="D353">
            <v>3450</v>
          </cell>
          <cell r="E353">
            <v>2047922</v>
          </cell>
          <cell r="F353">
            <v>2199348.7493954198</v>
          </cell>
          <cell r="G353">
            <v>2050000</v>
          </cell>
          <cell r="H353">
            <v>2625339.9981146073</v>
          </cell>
          <cell r="I353">
            <v>2718575.5534479679</v>
          </cell>
          <cell r="J353">
            <v>2869913.5156249991</v>
          </cell>
          <cell r="K353">
            <v>2941661.3535156241</v>
          </cell>
          <cell r="L353">
            <v>3015202.8873535143</v>
          </cell>
          <cell r="M353">
            <v>3090582.959537352</v>
          </cell>
          <cell r="N353">
            <v>3167847.5335257854</v>
          </cell>
          <cell r="O353">
            <v>3247043.7218639296</v>
          </cell>
          <cell r="P353">
            <v>3328219.8149105273</v>
          </cell>
          <cell r="Q353"/>
          <cell r="R353" t="str">
            <v>Program</v>
          </cell>
          <cell r="S353" t="str">
            <v>Robert Cook</v>
          </cell>
          <cell r="T353" t="str">
            <v>Secondary Systems - Load Control</v>
          </cell>
          <cell r="U353" t="str">
            <v>Renewal</v>
          </cell>
          <cell r="V353" t="str">
            <v>Proactive program</v>
          </cell>
          <cell r="W353" t="str">
            <v>Secondary Systems - Load Control</v>
          </cell>
          <cell r="X353" t="str">
            <v>Steve Gough</v>
          </cell>
          <cell r="Y353" t="str">
            <v>Robert Cook</v>
          </cell>
          <cell r="Z353" t="str">
            <v>Steve Wilson</v>
          </cell>
          <cell r="AA353" t="str">
            <v>Jeremy Gray</v>
          </cell>
          <cell r="AB353">
            <v>11641186.300957995</v>
          </cell>
          <cell r="AC353" t="str">
            <v>ESS_53_55_56 Load Control</v>
          </cell>
          <cell r="AD353" t="str">
            <v>Repex</v>
          </cell>
        </row>
        <row r="354">
          <cell r="A354" t="str">
            <v>ESS_56_L</v>
          </cell>
          <cell r="B354" t="str">
            <v>Load Control Relay replacement</v>
          </cell>
          <cell r="C354" t="str">
            <v>Renewal</v>
          </cell>
          <cell r="D354">
            <v>1150</v>
          </cell>
          <cell r="E354">
            <v>0</v>
          </cell>
          <cell r="F354">
            <v>219934.874939542</v>
          </cell>
          <cell r="G354">
            <v>205000</v>
          </cell>
          <cell r="H354">
            <v>262533.99981146073</v>
          </cell>
          <cell r="I354">
            <v>271857.55534479686</v>
          </cell>
          <cell r="J354">
            <v>286991.35156249988</v>
          </cell>
          <cell r="K354">
            <v>294166.13535156241</v>
          </cell>
          <cell r="L354">
            <v>301520.28873535147</v>
          </cell>
          <cell r="M354">
            <v>309058.29595373519</v>
          </cell>
          <cell r="N354">
            <v>316784.75335257855</v>
          </cell>
          <cell r="O354">
            <v>324704.37218639295</v>
          </cell>
          <cell r="P354">
            <v>332821.98149105272</v>
          </cell>
          <cell r="Q354">
            <v>0.98246615792014913</v>
          </cell>
          <cell r="R354" t="str">
            <v>L</v>
          </cell>
          <cell r="AD354" t="str">
            <v>Repex</v>
          </cell>
        </row>
        <row r="355">
          <cell r="A355" t="str">
            <v>ESS_56_M</v>
          </cell>
          <cell r="B355" t="str">
            <v>Load Control Relay replacement</v>
          </cell>
          <cell r="C355" t="str">
            <v>Renewal</v>
          </cell>
          <cell r="D355">
            <v>2300</v>
          </cell>
          <cell r="E355">
            <v>0</v>
          </cell>
          <cell r="F355">
            <v>659804.62481862598</v>
          </cell>
          <cell r="G355">
            <v>615000</v>
          </cell>
          <cell r="H355">
            <v>787601.99943438207</v>
          </cell>
          <cell r="I355">
            <v>815572.66603439033</v>
          </cell>
          <cell r="J355">
            <v>860974.05468749965</v>
          </cell>
          <cell r="K355">
            <v>882498.40605468722</v>
          </cell>
          <cell r="L355">
            <v>904560.86620605434</v>
          </cell>
          <cell r="M355">
            <v>927174.88786120561</v>
          </cell>
          <cell r="N355">
            <v>950354.26005773561</v>
          </cell>
          <cell r="O355">
            <v>974113.11655917892</v>
          </cell>
          <cell r="P355">
            <v>998465.94447315822</v>
          </cell>
          <cell r="Q355">
            <v>0.89843263697656428</v>
          </cell>
          <cell r="R355" t="str">
            <v>M</v>
          </cell>
          <cell r="S355"/>
          <cell r="T355"/>
          <cell r="U355"/>
          <cell r="V355"/>
          <cell r="W355"/>
          <cell r="X355"/>
          <cell r="Y355"/>
          <cell r="Z355"/>
          <cell r="AA355"/>
          <cell r="AB355">
            <v>2877979.2902873983</v>
          </cell>
          <cell r="AD355" t="str">
            <v>Repex</v>
          </cell>
        </row>
        <row r="356">
          <cell r="A356" t="str">
            <v>ESS_56_S</v>
          </cell>
          <cell r="B356" t="str">
            <v>Load Control Relay replacement</v>
          </cell>
          <cell r="C356" t="str">
            <v>Renewal</v>
          </cell>
          <cell r="D356">
            <v>3450</v>
          </cell>
          <cell r="E356">
            <v>2047922</v>
          </cell>
          <cell r="F356">
            <v>1319609.249637252</v>
          </cell>
          <cell r="G356">
            <v>1230000</v>
          </cell>
          <cell r="H356">
            <v>1575203.9988687641</v>
          </cell>
          <cell r="I356">
            <v>1631145.3320687807</v>
          </cell>
          <cell r="J356">
            <v>1721948.1093749993</v>
          </cell>
          <cell r="K356">
            <v>1764996.8121093744</v>
          </cell>
          <cell r="L356">
            <v>1809121.7324121087</v>
          </cell>
          <cell r="M356">
            <v>1854349.7757224112</v>
          </cell>
          <cell r="N356">
            <v>1900708.5201154712</v>
          </cell>
          <cell r="O356">
            <v>1948226.2331183578</v>
          </cell>
          <cell r="P356">
            <v>1996931.8889463164</v>
          </cell>
          <cell r="Q356">
            <v>0.77024147212656746</v>
          </cell>
          <cell r="R356" t="str">
            <v>S</v>
          </cell>
          <cell r="AD356" t="str">
            <v>Repex</v>
          </cell>
        </row>
        <row r="357">
          <cell r="A357" t="str">
            <v>ESS_57</v>
          </cell>
          <cell r="B357" t="str">
            <v>Convert existing legacy controllers</v>
          </cell>
          <cell r="C357" t="str">
            <v>Renewal</v>
          </cell>
          <cell r="D357">
            <v>3450</v>
          </cell>
          <cell r="E357">
            <v>111278</v>
          </cell>
          <cell r="F357">
            <v>77572.18732702118</v>
          </cell>
          <cell r="G357">
            <v>117794.02499999994</v>
          </cell>
          <cell r="H357">
            <v>115420.42984432547</v>
          </cell>
          <cell r="I357">
            <v>115895.44632323479</v>
          </cell>
          <cell r="J357">
            <v>121419.41796874999</v>
          </cell>
          <cell r="K357">
            <v>124454.90341796872</v>
          </cell>
          <cell r="L357">
            <v>127566.27600341792</v>
          </cell>
          <cell r="M357">
            <v>130755.43290350334</v>
          </cell>
          <cell r="N357">
            <v>134024.31872609095</v>
          </cell>
          <cell r="O357">
            <v>137374.92669424316</v>
          </cell>
          <cell r="P357">
            <v>140809.29986159923</v>
          </cell>
          <cell r="Q357"/>
          <cell r="R357" t="str">
            <v>Program</v>
          </cell>
          <cell r="S357" t="str">
            <v>Robert Cook</v>
          </cell>
          <cell r="T357" t="str">
            <v>Secondary Systems - Load Control</v>
          </cell>
          <cell r="U357" t="str">
            <v>Renewal</v>
          </cell>
          <cell r="V357" t="str">
            <v>Reactive program</v>
          </cell>
          <cell r="W357" t="str">
            <v>Secondary Systems - Load Control</v>
          </cell>
          <cell r="X357" t="str">
            <v>Steve Gough</v>
          </cell>
          <cell r="Y357" t="str">
            <v>Robert Cook</v>
          </cell>
          <cell r="Z357" t="str">
            <v>Richard Jagger</v>
          </cell>
          <cell r="AA357" t="str">
            <v>David Tovey</v>
          </cell>
          <cell r="AB357">
            <v>537960.0884945814</v>
          </cell>
          <cell r="AC357" t="str">
            <v>No SID</v>
          </cell>
          <cell r="AD357" t="str">
            <v>Repex</v>
          </cell>
        </row>
        <row r="358">
          <cell r="A358" t="str">
            <v>ESS_57_L</v>
          </cell>
          <cell r="B358" t="str">
            <v>Convert existing legacy controllers</v>
          </cell>
          <cell r="C358" t="str">
            <v>Renewal</v>
          </cell>
          <cell r="D358">
            <v>1150</v>
          </cell>
          <cell r="E358">
            <v>0</v>
          </cell>
          <cell r="F358">
            <v>7757.2187327021184</v>
          </cell>
          <cell r="G358">
            <v>11779.402499999998</v>
          </cell>
          <cell r="H358">
            <v>11542.042984432548</v>
          </cell>
          <cell r="I358">
            <v>11589.544632323481</v>
          </cell>
          <cell r="J358">
            <v>12141.941796874999</v>
          </cell>
          <cell r="K358">
            <v>12445.490341796871</v>
          </cell>
          <cell r="L358">
            <v>12756.627600341792</v>
          </cell>
          <cell r="M358">
            <v>13075.543290350335</v>
          </cell>
          <cell r="N358">
            <v>13402.431872609095</v>
          </cell>
          <cell r="O358">
            <v>13737.492669424317</v>
          </cell>
          <cell r="P358">
            <v>14080.929986159923</v>
          </cell>
          <cell r="Q358">
            <v>0.98482241950332428</v>
          </cell>
          <cell r="R358" t="str">
            <v>L</v>
          </cell>
          <cell r="AD358" t="str">
            <v>Repex</v>
          </cell>
        </row>
        <row r="359">
          <cell r="A359" t="str">
            <v>ESS_57_M</v>
          </cell>
          <cell r="B359" t="str">
            <v>Convert existing legacy controllers</v>
          </cell>
          <cell r="C359" t="str">
            <v>Renewal</v>
          </cell>
          <cell r="D359">
            <v>2300</v>
          </cell>
          <cell r="E359">
            <v>0</v>
          </cell>
          <cell r="F359">
            <v>23271.656198106353</v>
          </cell>
          <cell r="G359">
            <v>35338.207499999982</v>
          </cell>
          <cell r="H359">
            <v>34626.128953297637</v>
          </cell>
          <cell r="I359">
            <v>34768.633896970437</v>
          </cell>
          <cell r="J359">
            <v>36425.825390624996</v>
          </cell>
          <cell r="K359">
            <v>37336.471025390616</v>
          </cell>
          <cell r="L359">
            <v>38269.882801025378</v>
          </cell>
          <cell r="M359">
            <v>39226.629871051002</v>
          </cell>
          <cell r="N359">
            <v>40207.29561782728</v>
          </cell>
          <cell r="O359">
            <v>41212.478008272941</v>
          </cell>
          <cell r="P359">
            <v>42242.789958479771</v>
          </cell>
          <cell r="Q359">
            <v>0.90236595865750835</v>
          </cell>
          <cell r="R359" t="str">
            <v>M</v>
          </cell>
          <cell r="AD359" t="str">
            <v>Repex</v>
          </cell>
        </row>
        <row r="360">
          <cell r="A360" t="str">
            <v>ESS_57_S</v>
          </cell>
          <cell r="B360" t="str">
            <v>Convert existing legacy controllers</v>
          </cell>
          <cell r="C360" t="str">
            <v>Renewal</v>
          </cell>
          <cell r="D360">
            <v>3450</v>
          </cell>
          <cell r="E360">
            <v>111278</v>
          </cell>
          <cell r="F360">
            <v>46543.312396212707</v>
          </cell>
          <cell r="G360">
            <v>70676.414999999964</v>
          </cell>
          <cell r="H360">
            <v>69252.257906595274</v>
          </cell>
          <cell r="I360">
            <v>69537.267793940875</v>
          </cell>
          <cell r="J360">
            <v>72851.650781249991</v>
          </cell>
          <cell r="K360">
            <v>74672.942050781232</v>
          </cell>
          <cell r="L360">
            <v>76539.765602050757</v>
          </cell>
          <cell r="M360">
            <v>78453.259742102004</v>
          </cell>
          <cell r="N360">
            <v>80414.59123565456</v>
          </cell>
          <cell r="O360">
            <v>82424.956016545882</v>
          </cell>
          <cell r="P360">
            <v>84485.579916959541</v>
          </cell>
          <cell r="Q360">
            <v>0.79176505657354557</v>
          </cell>
          <cell r="R360" t="str">
            <v>S</v>
          </cell>
          <cell r="S360"/>
          <cell r="T360"/>
          <cell r="U360"/>
          <cell r="V360"/>
          <cell r="W360"/>
          <cell r="X360"/>
          <cell r="Y360"/>
          <cell r="Z360"/>
          <cell r="AA360"/>
          <cell r="AB360">
            <v>367287.25309674884</v>
          </cell>
          <cell r="AD360" t="str">
            <v>Repex</v>
          </cell>
        </row>
        <row r="361">
          <cell r="A361" t="str">
            <v>ESS_58</v>
          </cell>
          <cell r="B361" t="str">
            <v>Mobile FI Plant Studies</v>
          </cell>
          <cell r="C361" t="str">
            <v>Renewal</v>
          </cell>
          <cell r="D361">
            <v>450</v>
          </cell>
          <cell r="E361">
            <v>39390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/>
          <cell r="R361" t="str">
            <v>Program</v>
          </cell>
          <cell r="S361" t="str">
            <v>Robert Cook</v>
          </cell>
          <cell r="T361" t="str">
            <v>Secondary Systems - Load Control</v>
          </cell>
          <cell r="U361" t="str">
            <v>Renewal</v>
          </cell>
          <cell r="V361" t="str">
            <v>Proactive program</v>
          </cell>
          <cell r="W361" t="str">
            <v>Secondary Systems - Load Control</v>
          </cell>
          <cell r="X361" t="str">
            <v>Steve Gough</v>
          </cell>
          <cell r="Y361" t="str">
            <v>Robert Cook</v>
          </cell>
          <cell r="Z361" t="str">
            <v>Richard Jagger</v>
          </cell>
          <cell r="AA361" t="str">
            <v>David Tovey</v>
          </cell>
          <cell r="AB361">
            <v>39390</v>
          </cell>
          <cell r="AC361" t="str">
            <v>No SID</v>
          </cell>
          <cell r="AD361" t="str">
            <v>Repex</v>
          </cell>
        </row>
        <row r="362">
          <cell r="A362" t="str">
            <v>ESS_58_L</v>
          </cell>
          <cell r="B362" t="str">
            <v>Mobile FI Plant Studies</v>
          </cell>
          <cell r="C362" t="str">
            <v>Renewal</v>
          </cell>
          <cell r="D362">
            <v>150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0.99187841031744262</v>
          </cell>
          <cell r="R362" t="str">
            <v>L</v>
          </cell>
          <cell r="AD362" t="str">
            <v>Repex</v>
          </cell>
        </row>
        <row r="363">
          <cell r="A363" t="str">
            <v>ESS_58_M</v>
          </cell>
          <cell r="B363" t="str">
            <v>Mobile FI Plant Studies</v>
          </cell>
          <cell r="C363" t="str">
            <v>Renewal</v>
          </cell>
          <cell r="D363">
            <v>300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0.99187841031744262</v>
          </cell>
          <cell r="R363" t="str">
            <v>M</v>
          </cell>
          <cell r="AD363" t="str">
            <v>Repex</v>
          </cell>
        </row>
        <row r="364">
          <cell r="A364" t="str">
            <v>ESS_58_S</v>
          </cell>
          <cell r="B364" t="str">
            <v>Mobile FI Plant Studies</v>
          </cell>
          <cell r="C364" t="str">
            <v>Renewal</v>
          </cell>
          <cell r="D364">
            <v>450</v>
          </cell>
          <cell r="E364">
            <v>39390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0.99145407304668087</v>
          </cell>
          <cell r="R364" t="str">
            <v>S</v>
          </cell>
          <cell r="AD364" t="str">
            <v>Repex</v>
          </cell>
        </row>
        <row r="365">
          <cell r="A365" t="str">
            <v>ESS_59</v>
          </cell>
          <cell r="B365" t="str">
            <v xml:space="preserve">Synchronisation of multiple FI plant </v>
          </cell>
          <cell r="C365" t="str">
            <v>Renewal</v>
          </cell>
          <cell r="D365">
            <v>3450</v>
          </cell>
          <cell r="E365">
            <v>75513</v>
          </cell>
          <cell r="F365">
            <v>28464.35078269113</v>
          </cell>
          <cell r="G365">
            <v>0</v>
          </cell>
          <cell r="H365">
            <v>0</v>
          </cell>
          <cell r="I365">
            <v>172149.89532199182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/>
          <cell r="R365" t="str">
            <v>Program</v>
          </cell>
          <cell r="S365" t="str">
            <v>Robert Cook</v>
          </cell>
          <cell r="T365" t="str">
            <v>Secondary Systems - Load Control</v>
          </cell>
          <cell r="U365" t="str">
            <v>Renewal</v>
          </cell>
          <cell r="V365" t="str">
            <v>Reactive program</v>
          </cell>
          <cell r="W365" t="str">
            <v>Secondary Systems - Load Control</v>
          </cell>
          <cell r="X365" t="str">
            <v>Steve Gough</v>
          </cell>
          <cell r="Y365" t="str">
            <v>Robert Cook</v>
          </cell>
          <cell r="Z365" t="str">
            <v>Richard Jagger</v>
          </cell>
          <cell r="AA365" t="str">
            <v>David Tovey</v>
          </cell>
          <cell r="AB365">
            <v>276127.24610468291</v>
          </cell>
          <cell r="AC365" t="str">
            <v>No SID</v>
          </cell>
          <cell r="AD365" t="str">
            <v>Repex</v>
          </cell>
        </row>
        <row r="366">
          <cell r="A366" t="str">
            <v>ESS_59_L</v>
          </cell>
          <cell r="B366" t="str">
            <v xml:space="preserve">Synchronisation of multiple FI plant </v>
          </cell>
          <cell r="C366" t="str">
            <v>Renewal</v>
          </cell>
          <cell r="D366">
            <v>1150</v>
          </cell>
          <cell r="E366">
            <v>0</v>
          </cell>
          <cell r="F366">
            <v>5692.8701565382262</v>
          </cell>
          <cell r="G366">
            <v>0</v>
          </cell>
          <cell r="H366">
            <v>0</v>
          </cell>
          <cell r="I366">
            <v>34429.979064398365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0.98485080164408012</v>
          </cell>
          <cell r="R366" t="str">
            <v>L</v>
          </cell>
          <cell r="S366"/>
          <cell r="T366"/>
          <cell r="U366"/>
          <cell r="V366"/>
          <cell r="W366"/>
          <cell r="X366"/>
          <cell r="Y366"/>
          <cell r="Z366"/>
          <cell r="AA366"/>
          <cell r="AB366">
            <v>40122.849220936594</v>
          </cell>
          <cell r="AD366" t="str">
            <v>Repex</v>
          </cell>
        </row>
        <row r="367">
          <cell r="A367" t="str">
            <v>ESS_59_M</v>
          </cell>
          <cell r="B367" t="str">
            <v xml:space="preserve">Synchronisation of multiple FI plant </v>
          </cell>
          <cell r="C367" t="str">
            <v>Renewal</v>
          </cell>
          <cell r="D367">
            <v>2300</v>
          </cell>
          <cell r="E367">
            <v>0</v>
          </cell>
          <cell r="F367">
            <v>5692.8701565382262</v>
          </cell>
          <cell r="G367">
            <v>0</v>
          </cell>
          <cell r="H367">
            <v>0</v>
          </cell>
          <cell r="I367">
            <v>34429.979064398365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0.90249928910000576</v>
          </cell>
          <cell r="R367" t="str">
            <v>M</v>
          </cell>
          <cell r="AD367" t="str">
            <v>Repex</v>
          </cell>
        </row>
        <row r="368">
          <cell r="A368" t="str">
            <v>ESS_59_S</v>
          </cell>
          <cell r="B368" t="str">
            <v xml:space="preserve">Synchronisation of multiple FI plant </v>
          </cell>
          <cell r="C368" t="str">
            <v>Renewal</v>
          </cell>
          <cell r="D368">
            <v>3450</v>
          </cell>
          <cell r="E368">
            <v>75513</v>
          </cell>
          <cell r="F368">
            <v>17078.610469614676</v>
          </cell>
          <cell r="G368">
            <v>0</v>
          </cell>
          <cell r="H368">
            <v>0</v>
          </cell>
          <cell r="I368">
            <v>103289.93719319509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0.79190361945642118</v>
          </cell>
          <cell r="R368" t="str">
            <v>S</v>
          </cell>
          <cell r="AD368" t="str">
            <v>Repex</v>
          </cell>
        </row>
        <row r="369">
          <cell r="A369" t="str">
            <v>ESS_6</v>
          </cell>
          <cell r="B369" t="str">
            <v>High Voltage Feeder Control Point monitoring - NT</v>
          </cell>
          <cell r="C369" t="str">
            <v>Capacity</v>
          </cell>
          <cell r="D369">
            <v>1050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/>
          <cell r="R369" t="str">
            <v>Program</v>
          </cell>
          <cell r="S369" t="str">
            <v xml:space="preserve">Vince Kelly </v>
          </cell>
          <cell r="T369" t="str">
            <v>Distribution Planning</v>
          </cell>
          <cell r="U369" t="str">
            <v>Capacity</v>
          </cell>
          <cell r="V369" t="str">
            <v>Proactive program</v>
          </cell>
          <cell r="W369" t="str">
            <v>Distribution Planning</v>
          </cell>
          <cell r="X369" t="str">
            <v xml:space="preserve">Paul Brazier </v>
          </cell>
          <cell r="Y369" t="str">
            <v xml:space="preserve">Vince Kelly </v>
          </cell>
          <cell r="Z369" t="str">
            <v xml:space="preserve">Steve Wilson </v>
          </cell>
          <cell r="AA369" t="str">
            <v>David Tovey</v>
          </cell>
          <cell r="AB369">
            <v>0</v>
          </cell>
          <cell r="AC369" t="str">
            <v>CEOP 2091 Distribution Growth Strategy</v>
          </cell>
          <cell r="AD369" t="str">
            <v>Augex</v>
          </cell>
        </row>
        <row r="370">
          <cell r="A370" t="str">
            <v>ESS_6_L</v>
          </cell>
          <cell r="B370" t="str">
            <v>High Voltage Feeder Control Point monitoring - NT</v>
          </cell>
          <cell r="C370" t="str">
            <v>Capacity</v>
          </cell>
          <cell r="D370">
            <v>350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0.99187841031744262</v>
          </cell>
          <cell r="R370" t="str">
            <v>L</v>
          </cell>
          <cell r="AD370" t="str">
            <v>Augex</v>
          </cell>
        </row>
        <row r="371">
          <cell r="A371" t="str">
            <v>ESS_6_M</v>
          </cell>
          <cell r="B371" t="str">
            <v>High Voltage Feeder Control Point monitoring - NT</v>
          </cell>
          <cell r="C371" t="str">
            <v>Capacity</v>
          </cell>
          <cell r="D371">
            <v>700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0.99135521755251221</v>
          </cell>
          <cell r="R371" t="str">
            <v>M</v>
          </cell>
          <cell r="S371"/>
          <cell r="T371"/>
          <cell r="U371"/>
          <cell r="V371"/>
          <cell r="W371"/>
          <cell r="X371"/>
          <cell r="Y371"/>
          <cell r="Z371"/>
          <cell r="AA371"/>
          <cell r="AB371">
            <v>0</v>
          </cell>
          <cell r="AD371" t="str">
            <v>Augex</v>
          </cell>
        </row>
        <row r="372">
          <cell r="A372" t="str">
            <v>ESS_6_S</v>
          </cell>
          <cell r="B372" t="str">
            <v>High Voltage Feeder Control Point monitoring - NT</v>
          </cell>
          <cell r="C372" t="str">
            <v>Capacity</v>
          </cell>
          <cell r="D372">
            <v>1050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0.98897087164956388</v>
          </cell>
          <cell r="R372" t="str">
            <v>S</v>
          </cell>
          <cell r="AD372" t="str">
            <v>Augex</v>
          </cell>
        </row>
        <row r="373">
          <cell r="A373" t="str">
            <v>ESS_61</v>
          </cell>
          <cell r="B373" t="str">
            <v>Brownfield SCADA - ZSS Developments</v>
          </cell>
          <cell r="C373" t="str">
            <v>Capacity</v>
          </cell>
          <cell r="D373">
            <v>3450</v>
          </cell>
          <cell r="E373">
            <v>798655</v>
          </cell>
          <cell r="F373">
            <v>770435</v>
          </cell>
          <cell r="G373">
            <v>1072439.0499999998</v>
          </cell>
          <cell r="H373">
            <v>428208.03215370601</v>
          </cell>
          <cell r="I373">
            <v>271904.85612682742</v>
          </cell>
          <cell r="J373">
            <v>286991.35156249994</v>
          </cell>
          <cell r="K373">
            <v>294166.13535156241</v>
          </cell>
          <cell r="L373">
            <v>301520.28873535147</v>
          </cell>
          <cell r="M373">
            <v>309058.29595373519</v>
          </cell>
          <cell r="N373">
            <v>316784.75335257855</v>
          </cell>
          <cell r="O373">
            <v>324704.37218639295</v>
          </cell>
          <cell r="P373">
            <v>332821.98149105272</v>
          </cell>
          <cell r="Q373"/>
          <cell r="R373" t="str">
            <v>Program</v>
          </cell>
          <cell r="S373" t="str">
            <v>Jon Neville</v>
          </cell>
          <cell r="T373" t="str">
            <v>Secondary Systems - SCADA</v>
          </cell>
          <cell r="U373" t="str">
            <v>Capacity</v>
          </cell>
          <cell r="V373" t="str">
            <v>Proactive program</v>
          </cell>
          <cell r="W373" t="str">
            <v>Secondary Systems - SCADA</v>
          </cell>
          <cell r="X373" t="str">
            <v>Steve Gough</v>
          </cell>
          <cell r="Y373" t="str">
            <v>Jon Neville</v>
          </cell>
          <cell r="Z373" t="str">
            <v>Richard Jagger</v>
          </cell>
          <cell r="AA373" t="str">
            <v>David Tovey</v>
          </cell>
          <cell r="AB373">
            <v>3341641.9382805331</v>
          </cell>
          <cell r="AC373" t="str">
            <v>ESS_61 to ESS_64 SCADA</v>
          </cell>
          <cell r="AD373" t="str">
            <v>Augex</v>
          </cell>
        </row>
        <row r="374">
          <cell r="A374" t="str">
            <v>ESS_61_L</v>
          </cell>
          <cell r="B374" t="str">
            <v>Brownfield SCADA - ZSS Developments</v>
          </cell>
          <cell r="C374" t="str">
            <v>Capacity</v>
          </cell>
          <cell r="D374">
            <v>1150</v>
          </cell>
          <cell r="E374">
            <v>0</v>
          </cell>
          <cell r="F374">
            <v>77043.5</v>
          </cell>
          <cell r="G374">
            <v>107243.90499999998</v>
          </cell>
          <cell r="H374">
            <v>42820.803215370601</v>
          </cell>
          <cell r="I374">
            <v>27190.485612682744</v>
          </cell>
          <cell r="J374">
            <v>28699.135156249995</v>
          </cell>
          <cell r="K374">
            <v>29416.613535156241</v>
          </cell>
          <cell r="L374">
            <v>30152.028873535146</v>
          </cell>
          <cell r="M374">
            <v>30905.829595373518</v>
          </cell>
          <cell r="N374">
            <v>31678.475335257855</v>
          </cell>
          <cell r="O374">
            <v>32470.437218639294</v>
          </cell>
          <cell r="P374">
            <v>33282.198149105272</v>
          </cell>
          <cell r="Q374">
            <v>0.98282702399720034</v>
          </cell>
          <cell r="R374" t="str">
            <v>L</v>
          </cell>
          <cell r="AD374" t="str">
            <v>Augex</v>
          </cell>
        </row>
        <row r="375">
          <cell r="A375" t="str">
            <v>ESS_61_M</v>
          </cell>
          <cell r="B375" t="str">
            <v>Brownfield SCADA - ZSS Developments</v>
          </cell>
          <cell r="C375" t="str">
            <v>Capacity</v>
          </cell>
          <cell r="D375">
            <v>2300</v>
          </cell>
          <cell r="E375">
            <v>0</v>
          </cell>
          <cell r="F375">
            <v>308174</v>
          </cell>
          <cell r="G375">
            <v>428975.61999999994</v>
          </cell>
          <cell r="H375">
            <v>171283.2128614824</v>
          </cell>
          <cell r="I375">
            <v>108761.94245073097</v>
          </cell>
          <cell r="J375">
            <v>114796.54062499998</v>
          </cell>
          <cell r="K375">
            <v>117666.45414062496</v>
          </cell>
          <cell r="L375">
            <v>120608.11549414058</v>
          </cell>
          <cell r="M375">
            <v>123623.31838149407</v>
          </cell>
          <cell r="N375">
            <v>126713.90134103142</v>
          </cell>
          <cell r="O375">
            <v>129881.74887455718</v>
          </cell>
          <cell r="P375">
            <v>133128.79259642109</v>
          </cell>
          <cell r="Q375">
            <v>0.90214678899710854</v>
          </cell>
          <cell r="R375" t="str">
            <v>M</v>
          </cell>
          <cell r="AD375" t="str">
            <v>Augex</v>
          </cell>
        </row>
        <row r="376">
          <cell r="A376" t="str">
            <v>ESS_61_S</v>
          </cell>
          <cell r="B376" t="str">
            <v>Brownfield SCADA - ZSS Developments</v>
          </cell>
          <cell r="C376" t="str">
            <v>Capacity</v>
          </cell>
          <cell r="D376">
            <v>3450</v>
          </cell>
          <cell r="E376">
            <v>798655</v>
          </cell>
          <cell r="F376">
            <v>385217.5</v>
          </cell>
          <cell r="G376">
            <v>536219.52499999991</v>
          </cell>
          <cell r="H376">
            <v>214104.016076853</v>
          </cell>
          <cell r="I376">
            <v>135952.42806341371</v>
          </cell>
          <cell r="J376">
            <v>143495.67578124997</v>
          </cell>
          <cell r="K376">
            <v>147083.0676757812</v>
          </cell>
          <cell r="L376">
            <v>150760.14436767573</v>
          </cell>
          <cell r="M376">
            <v>154529.14797686759</v>
          </cell>
          <cell r="N376">
            <v>158392.37667628928</v>
          </cell>
          <cell r="O376">
            <v>162352.18609319648</v>
          </cell>
          <cell r="P376">
            <v>166410.99074552636</v>
          </cell>
          <cell r="Q376">
            <v>0.79128700289800369</v>
          </cell>
          <cell r="R376" t="str">
            <v>S</v>
          </cell>
          <cell r="S376"/>
          <cell r="T376"/>
          <cell r="U376"/>
          <cell r="V376"/>
          <cell r="W376"/>
          <cell r="X376"/>
          <cell r="Y376"/>
          <cell r="Z376"/>
          <cell r="AA376"/>
          <cell r="AB376">
            <v>2070148.4691402665</v>
          </cell>
          <cell r="AD376" t="str">
            <v>Augex</v>
          </cell>
        </row>
        <row r="377">
          <cell r="A377" t="str">
            <v>ESS_62</v>
          </cell>
          <cell r="B377" t="str">
            <v>Replacement program of existing RTU hardware</v>
          </cell>
          <cell r="C377" t="str">
            <v>Renewal</v>
          </cell>
          <cell r="D377">
            <v>3450</v>
          </cell>
          <cell r="E377">
            <v>664107</v>
          </cell>
          <cell r="F377">
            <v>847598.91329263197</v>
          </cell>
          <cell r="G377">
            <v>1167474.9999999995</v>
          </cell>
          <cell r="H377">
            <v>1025823.7189911702</v>
          </cell>
          <cell r="I377">
            <v>1188746.5379963641</v>
          </cell>
          <cell r="J377">
            <v>1214194.1796874998</v>
          </cell>
          <cell r="K377">
            <v>1244549.034179687</v>
          </cell>
          <cell r="L377">
            <v>1275662.7600341793</v>
          </cell>
          <cell r="M377">
            <v>1307554.3290350335</v>
          </cell>
          <cell r="N377">
            <v>1340243.1872609092</v>
          </cell>
          <cell r="O377">
            <v>1373749.2669424317</v>
          </cell>
          <cell r="P377">
            <v>1408092.9986159923</v>
          </cell>
          <cell r="Q377"/>
          <cell r="R377" t="str">
            <v>Program</v>
          </cell>
          <cell r="S377" t="str">
            <v>Jon Neville</v>
          </cell>
          <cell r="T377" t="str">
            <v>Secondary Systems - SCADA</v>
          </cell>
          <cell r="U377" t="str">
            <v>Renewal</v>
          </cell>
          <cell r="V377" t="str">
            <v>Proactive program</v>
          </cell>
          <cell r="W377" t="str">
            <v>Secondary Systems - SCADA</v>
          </cell>
          <cell r="X377" t="str">
            <v>Steve Gough</v>
          </cell>
          <cell r="Y377" t="str">
            <v>Jon Neville</v>
          </cell>
          <cell r="Z377" t="str">
            <v>Richard Jagger</v>
          </cell>
          <cell r="AA377" t="str">
            <v>David Tovey</v>
          </cell>
          <cell r="AB377">
            <v>4893751.170280166</v>
          </cell>
          <cell r="AC377" t="str">
            <v>ESS_61 to ESS_64 SCADA</v>
          </cell>
          <cell r="AD377" t="str">
            <v>Repex</v>
          </cell>
        </row>
        <row r="378">
          <cell r="A378" t="str">
            <v>ESS_62_L</v>
          </cell>
          <cell r="B378" t="str">
            <v>Replacement program of existing RTU hardware</v>
          </cell>
          <cell r="C378" t="str">
            <v>Renewal</v>
          </cell>
          <cell r="D378">
            <v>1150</v>
          </cell>
          <cell r="E378">
            <v>0</v>
          </cell>
          <cell r="F378">
            <v>84759.891329263206</v>
          </cell>
          <cell r="G378">
            <v>116747.49999999997</v>
          </cell>
          <cell r="H378">
            <v>102582.37189911703</v>
          </cell>
          <cell r="I378">
            <v>118874.65379963643</v>
          </cell>
          <cell r="J378">
            <v>121419.41796874997</v>
          </cell>
          <cell r="K378">
            <v>124454.90341796872</v>
          </cell>
          <cell r="L378">
            <v>127566.27600341792</v>
          </cell>
          <cell r="M378">
            <v>130755.43290350334</v>
          </cell>
          <cell r="N378">
            <v>134024.31872609092</v>
          </cell>
          <cell r="O378">
            <v>137374.92669424319</v>
          </cell>
          <cell r="P378">
            <v>140809.29986159923</v>
          </cell>
          <cell r="Q378">
            <v>0.98312622098474978</v>
          </cell>
          <cell r="R378" t="str">
            <v>L</v>
          </cell>
          <cell r="AD378" t="str">
            <v>Repex</v>
          </cell>
        </row>
        <row r="379">
          <cell r="A379" t="str">
            <v>ESS_62_M</v>
          </cell>
          <cell r="B379" t="str">
            <v>Replacement program of existing RTU hardware</v>
          </cell>
          <cell r="C379" t="str">
            <v>Renewal</v>
          </cell>
          <cell r="D379">
            <v>2300</v>
          </cell>
          <cell r="E379">
            <v>0</v>
          </cell>
          <cell r="F379">
            <v>254279.67398778957</v>
          </cell>
          <cell r="G379">
            <v>350242.49999999988</v>
          </cell>
          <cell r="H379">
            <v>307747.11569735105</v>
          </cell>
          <cell r="I379">
            <v>356623.96139890922</v>
          </cell>
          <cell r="J379">
            <v>364258.25390624994</v>
          </cell>
          <cell r="K379">
            <v>373364.71025390615</v>
          </cell>
          <cell r="L379">
            <v>382698.82801025378</v>
          </cell>
          <cell r="M379">
            <v>392266.29871051008</v>
          </cell>
          <cell r="N379">
            <v>402072.95617827278</v>
          </cell>
          <cell r="O379">
            <v>412124.78008272953</v>
          </cell>
          <cell r="P379">
            <v>422427.89958479768</v>
          </cell>
          <cell r="Q379">
            <v>0.89933022793921291</v>
          </cell>
          <cell r="R379" t="str">
            <v>M</v>
          </cell>
          <cell r="AD379" t="str">
            <v>Repex</v>
          </cell>
        </row>
        <row r="380">
          <cell r="A380" t="str">
            <v>ESS_62_S</v>
          </cell>
          <cell r="B380" t="str">
            <v>Replacement program of existing RTU hardware</v>
          </cell>
          <cell r="C380" t="str">
            <v>Renewal</v>
          </cell>
          <cell r="D380">
            <v>3450</v>
          </cell>
          <cell r="E380">
            <v>664107</v>
          </cell>
          <cell r="F380">
            <v>508559.34797557915</v>
          </cell>
          <cell r="G380">
            <v>700484.99999999977</v>
          </cell>
          <cell r="H380">
            <v>615494.2313947021</v>
          </cell>
          <cell r="I380">
            <v>713247.92279781844</v>
          </cell>
          <cell r="J380">
            <v>728516.50781249988</v>
          </cell>
          <cell r="K380">
            <v>746729.42050781229</v>
          </cell>
          <cell r="L380">
            <v>765397.65602050757</v>
          </cell>
          <cell r="M380">
            <v>784532.59742102015</v>
          </cell>
          <cell r="N380">
            <v>804145.91235654557</v>
          </cell>
          <cell r="O380">
            <v>824249.56016545906</v>
          </cell>
          <cell r="P380">
            <v>844855.79916959535</v>
          </cell>
          <cell r="Q380">
            <v>0.77864741952178307</v>
          </cell>
          <cell r="R380" t="str">
            <v>S</v>
          </cell>
          <cell r="AD380" t="str">
            <v>Repex</v>
          </cell>
        </row>
        <row r="381">
          <cell r="A381" t="str">
            <v>ESS_63</v>
          </cell>
          <cell r="B381" t="str">
            <v>Installation of SCADA facilities into existing ZSS sites</v>
          </cell>
          <cell r="C381" t="str">
            <v>Capacity</v>
          </cell>
          <cell r="D381">
            <v>3450</v>
          </cell>
          <cell r="E381">
            <v>738057</v>
          </cell>
          <cell r="F381">
            <v>1366288.8375691744</v>
          </cell>
          <cell r="G381">
            <v>1464605.0749999997</v>
          </cell>
          <cell r="H381">
            <v>1369860.8440541662</v>
          </cell>
          <cell r="I381">
            <v>1213490.4866811191</v>
          </cell>
          <cell r="J381">
            <v>1241789.5019531248</v>
          </cell>
          <cell r="K381">
            <v>1272834.2395019527</v>
          </cell>
          <cell r="L381">
            <v>1304655.0954895015</v>
          </cell>
          <cell r="M381">
            <v>1337271.4728767388</v>
          </cell>
          <cell r="N381">
            <v>1370703.2596986573</v>
          </cell>
          <cell r="O381">
            <v>1404970.8411911232</v>
          </cell>
          <cell r="P381">
            <v>1440095.1122209013</v>
          </cell>
          <cell r="Q381"/>
          <cell r="R381" t="str">
            <v>Program</v>
          </cell>
          <cell r="S381" t="str">
            <v>Jon Neville</v>
          </cell>
          <cell r="T381" t="str">
            <v>Secondary Systems - SCADA</v>
          </cell>
          <cell r="U381" t="str">
            <v>Capacity</v>
          </cell>
          <cell r="V381" t="str">
            <v>Proactive program</v>
          </cell>
          <cell r="W381" t="str">
            <v>Secondary Systems - SCADA</v>
          </cell>
          <cell r="X381" t="str">
            <v>Steve Gough</v>
          </cell>
          <cell r="Y381" t="str">
            <v>Jon Neville</v>
          </cell>
          <cell r="Z381" t="str">
            <v>Richard Jagger</v>
          </cell>
          <cell r="AA381" t="str">
            <v>David Tovey</v>
          </cell>
          <cell r="AB381">
            <v>6152302.2433044594</v>
          </cell>
          <cell r="AC381" t="str">
            <v>ESS_61 to ESS_64 SCADA</v>
          </cell>
          <cell r="AD381" t="str">
            <v>Augex</v>
          </cell>
        </row>
        <row r="382">
          <cell r="A382" t="str">
            <v>ESS_63_L</v>
          </cell>
          <cell r="B382" t="str">
            <v>Installation of SCADA facilities into existing ZSS sites</v>
          </cell>
          <cell r="C382" t="str">
            <v>Capacity</v>
          </cell>
          <cell r="D382">
            <v>1150</v>
          </cell>
          <cell r="E382">
            <v>0</v>
          </cell>
          <cell r="F382">
            <v>273257.76751383487</v>
          </cell>
          <cell r="G382">
            <v>292921.01499999996</v>
          </cell>
          <cell r="H382">
            <v>273972.16881083325</v>
          </cell>
          <cell r="I382">
            <v>242698.09733622384</v>
          </cell>
          <cell r="J382">
            <v>248357.90039062494</v>
          </cell>
          <cell r="K382">
            <v>254566.84790039054</v>
          </cell>
          <cell r="L382">
            <v>260931.01909790028</v>
          </cell>
          <cell r="M382">
            <v>267454.29457534774</v>
          </cell>
          <cell r="N382">
            <v>274140.65193973144</v>
          </cell>
          <cell r="O382">
            <v>280994.16823822469</v>
          </cell>
          <cell r="P382">
            <v>288019.02244418027</v>
          </cell>
          <cell r="Q382">
            <v>0.98389220781552567</v>
          </cell>
          <cell r="R382" t="str">
            <v>L</v>
          </cell>
          <cell r="S382"/>
          <cell r="T382"/>
          <cell r="U382"/>
          <cell r="V382"/>
          <cell r="W382"/>
          <cell r="X382"/>
          <cell r="Y382"/>
          <cell r="Z382"/>
          <cell r="AA382"/>
          <cell r="AB382">
            <v>1082849.0486608918</v>
          </cell>
          <cell r="AD382" t="str">
            <v>Augex</v>
          </cell>
        </row>
        <row r="383">
          <cell r="A383" t="str">
            <v>ESS_63_M</v>
          </cell>
          <cell r="B383" t="str">
            <v>Installation of SCADA facilities into existing ZSS sites</v>
          </cell>
          <cell r="C383" t="str">
            <v>Capacity</v>
          </cell>
          <cell r="D383">
            <v>2300</v>
          </cell>
          <cell r="E383">
            <v>0</v>
          </cell>
          <cell r="F383">
            <v>273257.76751383487</v>
          </cell>
          <cell r="G383">
            <v>292921.01499999996</v>
          </cell>
          <cell r="H383">
            <v>273972.16881083325</v>
          </cell>
          <cell r="I383">
            <v>242698.09733622384</v>
          </cell>
          <cell r="J383">
            <v>248357.90039062494</v>
          </cell>
          <cell r="K383">
            <v>254566.84790039054</v>
          </cell>
          <cell r="L383">
            <v>260931.01909790028</v>
          </cell>
          <cell r="M383">
            <v>267454.29457534774</v>
          </cell>
          <cell r="N383">
            <v>274140.65193973144</v>
          </cell>
          <cell r="O383">
            <v>280994.16823822469</v>
          </cell>
          <cell r="P383">
            <v>288019.02244418027</v>
          </cell>
          <cell r="Q383">
            <v>0.89639680914042053</v>
          </cell>
          <cell r="R383" t="str">
            <v>M</v>
          </cell>
          <cell r="AD383" t="str">
            <v>Augex</v>
          </cell>
        </row>
        <row r="384">
          <cell r="A384" t="str">
            <v>ESS_63_S</v>
          </cell>
          <cell r="B384" t="str">
            <v>Installation of SCADA facilities into existing ZSS sites</v>
          </cell>
          <cell r="C384" t="str">
            <v>Capacity</v>
          </cell>
          <cell r="D384">
            <v>3450</v>
          </cell>
          <cell r="E384">
            <v>738057</v>
          </cell>
          <cell r="F384">
            <v>819773.30254150461</v>
          </cell>
          <cell r="G384">
            <v>878763.04499999969</v>
          </cell>
          <cell r="H384">
            <v>821916.50643249962</v>
          </cell>
          <cell r="I384">
            <v>728094.29200867144</v>
          </cell>
          <cell r="J384">
            <v>745073.70117187488</v>
          </cell>
          <cell r="K384">
            <v>763700.54370117164</v>
          </cell>
          <cell r="L384">
            <v>782793.05729370087</v>
          </cell>
          <cell r="M384">
            <v>802362.88372604328</v>
          </cell>
          <cell r="N384">
            <v>822421.95581919432</v>
          </cell>
          <cell r="O384">
            <v>842982.50471467397</v>
          </cell>
          <cell r="P384">
            <v>864057.06733254076</v>
          </cell>
          <cell r="Q384">
            <v>0.77638246093014884</v>
          </cell>
          <cell r="R384" t="str">
            <v>S</v>
          </cell>
          <cell r="AD384" t="str">
            <v>Augex</v>
          </cell>
        </row>
        <row r="385">
          <cell r="A385" t="str">
            <v>ESS_64</v>
          </cell>
          <cell r="B385" t="str">
            <v>Commissioning of existing and new DSA sites</v>
          </cell>
          <cell r="C385" t="str">
            <v>Capacity</v>
          </cell>
          <cell r="D385">
            <v>3450</v>
          </cell>
          <cell r="E385">
            <v>953168</v>
          </cell>
          <cell r="F385">
            <v>736237.64396317117</v>
          </cell>
          <cell r="G385">
            <v>754400</v>
          </cell>
          <cell r="H385">
            <v>765641.32566716708</v>
          </cell>
          <cell r="I385">
            <v>784792.05533076474</v>
          </cell>
          <cell r="J385">
            <v>805783.41015624977</v>
          </cell>
          <cell r="K385">
            <v>825927.99541015597</v>
          </cell>
          <cell r="L385">
            <v>846576.19529540977</v>
          </cell>
          <cell r="M385">
            <v>867740.60017779493</v>
          </cell>
          <cell r="N385">
            <v>889434.1151822398</v>
          </cell>
          <cell r="O385">
            <v>911669.96806179569</v>
          </cell>
          <cell r="P385">
            <v>934461.71726334048</v>
          </cell>
          <cell r="Q385"/>
          <cell r="R385" t="str">
            <v>Program</v>
          </cell>
          <cell r="S385" t="str">
            <v>Jon Neville</v>
          </cell>
          <cell r="T385" t="str">
            <v>Secondary Systems - SCADA</v>
          </cell>
          <cell r="U385" t="str">
            <v>Capacity</v>
          </cell>
          <cell r="V385" t="str">
            <v>Reactive program</v>
          </cell>
          <cell r="W385" t="str">
            <v>Secondary Systems - SCADA</v>
          </cell>
          <cell r="X385" t="str">
            <v>Steve Gough</v>
          </cell>
          <cell r="Y385" t="str">
            <v>Jon Neville</v>
          </cell>
          <cell r="Z385" t="str">
            <v>Richard Jagger</v>
          </cell>
          <cell r="AA385" t="str">
            <v>David Tovey</v>
          </cell>
          <cell r="AB385">
            <v>3994239.0249611028</v>
          </cell>
          <cell r="AC385" t="str">
            <v>ESS_61 to ESS_64 SCADA</v>
          </cell>
          <cell r="AD385" t="str">
            <v>Augex</v>
          </cell>
        </row>
        <row r="386">
          <cell r="A386" t="str">
            <v>ESS_64_L</v>
          </cell>
          <cell r="B386" t="str">
            <v>Commissioning of existing and new DSA sites</v>
          </cell>
          <cell r="C386" t="str">
            <v>Capacity</v>
          </cell>
          <cell r="D386">
            <v>1150</v>
          </cell>
          <cell r="E386">
            <v>0</v>
          </cell>
          <cell r="F386">
            <v>147247.52879263423</v>
          </cell>
          <cell r="G386">
            <v>150880.00000000003</v>
          </cell>
          <cell r="H386">
            <v>153128.26513343342</v>
          </cell>
          <cell r="I386">
            <v>156958.41106615297</v>
          </cell>
          <cell r="J386">
            <v>161156.68203124998</v>
          </cell>
          <cell r="K386">
            <v>165185.5990820312</v>
          </cell>
          <cell r="L386">
            <v>169315.23905908197</v>
          </cell>
          <cell r="M386">
            <v>173548.120035559</v>
          </cell>
          <cell r="N386">
            <v>177886.82303644795</v>
          </cell>
          <cell r="O386">
            <v>182333.99361235913</v>
          </cell>
          <cell r="P386">
            <v>186892.34345266808</v>
          </cell>
          <cell r="Q386">
            <v>0.98432244698126259</v>
          </cell>
          <cell r="R386" t="str">
            <v>L</v>
          </cell>
          <cell r="AD386" t="str">
            <v>Augex</v>
          </cell>
        </row>
        <row r="387">
          <cell r="A387" t="str">
            <v>ESS_64_M</v>
          </cell>
          <cell r="B387" t="str">
            <v>Commissioning of existing and new DSA sites</v>
          </cell>
          <cell r="C387" t="str">
            <v>Capacity</v>
          </cell>
          <cell r="D387">
            <v>2300</v>
          </cell>
          <cell r="E387">
            <v>0</v>
          </cell>
          <cell r="F387">
            <v>220871.29318895136</v>
          </cell>
          <cell r="G387">
            <v>226320</v>
          </cell>
          <cell r="H387">
            <v>229692.39770015015</v>
          </cell>
          <cell r="I387">
            <v>235437.61659922943</v>
          </cell>
          <cell r="J387">
            <v>241735.02304687494</v>
          </cell>
          <cell r="K387">
            <v>247778.39862304679</v>
          </cell>
          <cell r="L387">
            <v>253972.85858862294</v>
          </cell>
          <cell r="M387">
            <v>260322.1800533385</v>
          </cell>
          <cell r="N387">
            <v>266830.23455467192</v>
          </cell>
          <cell r="O387">
            <v>273500.99041853868</v>
          </cell>
          <cell r="P387">
            <v>280338.51517900213</v>
          </cell>
          <cell r="Q387">
            <v>0.90142724475113389</v>
          </cell>
          <cell r="R387" t="str">
            <v>M</v>
          </cell>
          <cell r="S387"/>
          <cell r="T387"/>
          <cell r="U387"/>
          <cell r="V387"/>
          <cell r="W387"/>
          <cell r="X387"/>
          <cell r="Y387"/>
          <cell r="Z387"/>
          <cell r="AA387"/>
          <cell r="AB387">
            <v>912321.30748833087</v>
          </cell>
          <cell r="AD387" t="str">
            <v>Augex</v>
          </cell>
        </row>
        <row r="388">
          <cell r="A388" t="str">
            <v>ESS_64_S</v>
          </cell>
          <cell r="B388" t="str">
            <v>Commissioning of existing and new DSA sites</v>
          </cell>
          <cell r="C388" t="str">
            <v>Capacity</v>
          </cell>
          <cell r="D388">
            <v>3450</v>
          </cell>
          <cell r="E388">
            <v>953168</v>
          </cell>
          <cell r="F388">
            <v>368118.82198158558</v>
          </cell>
          <cell r="G388">
            <v>377200</v>
          </cell>
          <cell r="H388">
            <v>382820.66283358354</v>
          </cell>
          <cell r="I388">
            <v>392396.02766538237</v>
          </cell>
          <cell r="J388">
            <v>402891.70507812494</v>
          </cell>
          <cell r="K388">
            <v>412963.99770507799</v>
          </cell>
          <cell r="L388">
            <v>423288.09764770494</v>
          </cell>
          <cell r="M388">
            <v>433870.30008889746</v>
          </cell>
          <cell r="N388">
            <v>444717.0575911199</v>
          </cell>
          <cell r="O388">
            <v>455834.98403089779</v>
          </cell>
          <cell r="P388">
            <v>467230.85863167018</v>
          </cell>
          <cell r="Q388">
            <v>0.78178880901823011</v>
          </cell>
          <cell r="R388" t="str">
            <v>S</v>
          </cell>
          <cell r="AD388" t="str">
            <v>Augex</v>
          </cell>
        </row>
        <row r="389">
          <cell r="A389" t="str">
            <v>ESS_65</v>
          </cell>
          <cell r="B389" t="str">
            <v>Broken Hill asset refurbishment</v>
          </cell>
          <cell r="C389" t="str">
            <v>Renewal</v>
          </cell>
          <cell r="D389">
            <v>3450</v>
          </cell>
          <cell r="E389">
            <v>1145767</v>
          </cell>
          <cell r="F389">
            <v>225863.48488662287</v>
          </cell>
          <cell r="G389">
            <v>95768.015305656241</v>
          </cell>
          <cell r="H389">
            <v>497823.94298824528</v>
          </cell>
          <cell r="I389">
            <v>89684.208109602099</v>
          </cell>
          <cell r="J389">
            <v>772669.02343749977</v>
          </cell>
          <cell r="K389">
            <v>121069.67347458928</v>
          </cell>
          <cell r="L389">
            <v>405892.69637451158</v>
          </cell>
          <cell r="M389">
            <v>127198.82569424037</v>
          </cell>
          <cell r="N389">
            <v>782275.27574551804</v>
          </cell>
          <cell r="O389">
            <v>1373749.2669424317</v>
          </cell>
          <cell r="P389">
            <v>448029.59046872484</v>
          </cell>
          <cell r="Q389"/>
          <cell r="R389" t="str">
            <v>Program</v>
          </cell>
          <cell r="S389" t="str">
            <v>Steve Gough</v>
          </cell>
          <cell r="T389" t="str">
            <v>Generation</v>
          </cell>
          <cell r="U389" t="str">
            <v>Renewal</v>
          </cell>
          <cell r="V389" t="str">
            <v>Proactive program</v>
          </cell>
          <cell r="W389" t="str">
            <v>Generation</v>
          </cell>
          <cell r="X389" t="str">
            <v>Steve Gough</v>
          </cell>
          <cell r="Y389" t="str">
            <v>Steve Gough</v>
          </cell>
          <cell r="Z389" t="str">
            <v>Richard Jagger</v>
          </cell>
          <cell r="AA389" t="str">
            <v>David Tovey</v>
          </cell>
          <cell r="AB389">
            <v>2054906.6512901266</v>
          </cell>
          <cell r="AC389" t="str">
            <v>Generation AMP</v>
          </cell>
          <cell r="AD389" t="str">
            <v>Repex</v>
          </cell>
        </row>
        <row r="390">
          <cell r="A390" t="str">
            <v>ESS_65_L</v>
          </cell>
          <cell r="B390" t="str">
            <v>Broken Hill asset refurbishment</v>
          </cell>
          <cell r="C390" t="str">
            <v>Renewal</v>
          </cell>
          <cell r="D390">
            <v>1150</v>
          </cell>
          <cell r="E390">
            <v>0</v>
          </cell>
          <cell r="F390">
            <v>45172.69697732458</v>
          </cell>
          <cell r="G390">
            <v>19153.603061131249</v>
          </cell>
          <cell r="H390">
            <v>99564.788597649051</v>
          </cell>
          <cell r="I390">
            <v>17936.841621920419</v>
          </cell>
          <cell r="J390">
            <v>154533.80468749994</v>
          </cell>
          <cell r="K390">
            <v>24213.934694917858</v>
          </cell>
          <cell r="L390">
            <v>81178.539274902316</v>
          </cell>
          <cell r="M390">
            <v>25439.765138848074</v>
          </cell>
          <cell r="N390">
            <v>156455.0551491036</v>
          </cell>
          <cell r="O390">
            <v>274749.85338848637</v>
          </cell>
          <cell r="P390">
            <v>89605.918093744971</v>
          </cell>
          <cell r="Q390">
            <v>0.98137451333316883</v>
          </cell>
          <cell r="R390" t="str">
            <v>L</v>
          </cell>
          <cell r="AD390" t="str">
            <v>Repex</v>
          </cell>
        </row>
        <row r="391">
          <cell r="A391" t="str">
            <v>ESS_65_M</v>
          </cell>
          <cell r="B391" t="str">
            <v>Broken Hill asset refurbishment</v>
          </cell>
          <cell r="C391" t="str">
            <v>Renewal</v>
          </cell>
          <cell r="D391">
            <v>2300</v>
          </cell>
          <cell r="E391">
            <v>0</v>
          </cell>
          <cell r="F391">
            <v>45172.69697732458</v>
          </cell>
          <cell r="G391">
            <v>19153.603061131249</v>
          </cell>
          <cell r="H391">
            <v>99564.788597649051</v>
          </cell>
          <cell r="I391">
            <v>17936.841621920419</v>
          </cell>
          <cell r="J391">
            <v>154533.80468749994</v>
          </cell>
          <cell r="K391">
            <v>24213.934694917858</v>
          </cell>
          <cell r="L391">
            <v>81178.539274902316</v>
          </cell>
          <cell r="M391">
            <v>25439.765138848074</v>
          </cell>
          <cell r="N391">
            <v>156455.0551491036</v>
          </cell>
          <cell r="O391">
            <v>274749.85338848637</v>
          </cell>
          <cell r="P391">
            <v>89605.918093744971</v>
          </cell>
          <cell r="Q391">
            <v>0.90227541061820804</v>
          </cell>
          <cell r="R391" t="str">
            <v>M</v>
          </cell>
          <cell r="AD391" t="str">
            <v>Repex</v>
          </cell>
        </row>
        <row r="392">
          <cell r="A392" t="str">
            <v>ESS_65_S</v>
          </cell>
          <cell r="B392" t="str">
            <v>Broken Hill asset refurbishment</v>
          </cell>
          <cell r="C392" t="str">
            <v>Renewal</v>
          </cell>
          <cell r="D392">
            <v>3450</v>
          </cell>
          <cell r="E392">
            <v>1145767</v>
          </cell>
          <cell r="F392">
            <v>135518.09093197371</v>
          </cell>
          <cell r="G392">
            <v>57460.809183393743</v>
          </cell>
          <cell r="H392">
            <v>298694.36579294718</v>
          </cell>
          <cell r="I392">
            <v>53810.524865761254</v>
          </cell>
          <cell r="J392">
            <v>463601.41406249983</v>
          </cell>
          <cell r="K392">
            <v>72641.804084753559</v>
          </cell>
          <cell r="L392">
            <v>243535.61782470695</v>
          </cell>
          <cell r="M392">
            <v>76319.295416544221</v>
          </cell>
          <cell r="N392">
            <v>469365.16544731078</v>
          </cell>
          <cell r="O392">
            <v>824249.56016545906</v>
          </cell>
          <cell r="P392">
            <v>268817.75428123487</v>
          </cell>
          <cell r="Q392">
            <v>0.78693117131785273</v>
          </cell>
          <cell r="R392" t="str">
            <v>S</v>
          </cell>
          <cell r="S392"/>
          <cell r="T392"/>
          <cell r="U392"/>
          <cell r="V392"/>
          <cell r="W392"/>
          <cell r="X392"/>
          <cell r="Y392"/>
          <cell r="Z392"/>
          <cell r="AA392"/>
          <cell r="AB392">
            <v>1691250.7907740758</v>
          </cell>
          <cell r="AD392" t="str">
            <v>Repex</v>
          </cell>
        </row>
        <row r="393">
          <cell r="A393" t="str">
            <v>ESS_68</v>
          </cell>
          <cell r="B393" t="str">
            <v xml:space="preserve">Broken Hill Safety &amp; Legal </v>
          </cell>
          <cell r="C393" t="str">
            <v>Compliance</v>
          </cell>
          <cell r="D393">
            <v>3450</v>
          </cell>
          <cell r="E393">
            <v>85978</v>
          </cell>
          <cell r="F393">
            <v>0</v>
          </cell>
          <cell r="G393">
            <v>191536.03061131248</v>
          </cell>
          <cell r="H393">
            <v>0</v>
          </cell>
          <cell r="I393">
            <v>179368.4162192042</v>
          </cell>
          <cell r="J393">
            <v>0</v>
          </cell>
          <cell r="K393">
            <v>202946.34818725579</v>
          </cell>
          <cell r="L393">
            <v>0</v>
          </cell>
          <cell r="M393">
            <v>213220.50706423557</v>
          </cell>
          <cell r="N393">
            <v>0</v>
          </cell>
          <cell r="O393">
            <v>224014.79523436242</v>
          </cell>
          <cell r="P393">
            <v>0</v>
          </cell>
          <cell r="Q393"/>
          <cell r="R393" t="str">
            <v>Program</v>
          </cell>
          <cell r="S393" t="str">
            <v>Steve Gough</v>
          </cell>
          <cell r="T393" t="str">
            <v>Generation</v>
          </cell>
          <cell r="U393" t="str">
            <v>Compliance</v>
          </cell>
          <cell r="V393" t="str">
            <v>Proactive program</v>
          </cell>
          <cell r="W393" t="str">
            <v>Generation</v>
          </cell>
          <cell r="X393" t="str">
            <v>Steve Gough</v>
          </cell>
          <cell r="Y393" t="str">
            <v>Steve Gough</v>
          </cell>
          <cell r="Z393" t="str">
            <v>Richard Jagger</v>
          </cell>
          <cell r="AA393" t="str">
            <v>David Tovey</v>
          </cell>
          <cell r="AB393">
            <v>456882.44683051668</v>
          </cell>
          <cell r="AC393" t="str">
            <v>Generation AMP</v>
          </cell>
          <cell r="AD393" t="str">
            <v>Augex</v>
          </cell>
        </row>
        <row r="394">
          <cell r="A394" t="str">
            <v>ESS_68_L</v>
          </cell>
          <cell r="B394" t="str">
            <v xml:space="preserve">Broken Hill Safety &amp; Legal </v>
          </cell>
          <cell r="C394" t="str">
            <v>Compliance</v>
          </cell>
          <cell r="D394">
            <v>1150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0.98137451333316883</v>
          </cell>
          <cell r="R394" t="str">
            <v>L</v>
          </cell>
          <cell r="AD394" t="str">
            <v>Augex</v>
          </cell>
        </row>
        <row r="395">
          <cell r="A395" t="str">
            <v>ESS_68_M</v>
          </cell>
          <cell r="B395" t="str">
            <v xml:space="preserve">Broken Hill Safety &amp; Legal </v>
          </cell>
          <cell r="C395" t="str">
            <v>Compliance</v>
          </cell>
          <cell r="D395">
            <v>2300</v>
          </cell>
          <cell r="E395">
            <v>0</v>
          </cell>
          <cell r="F395">
            <v>0</v>
          </cell>
          <cell r="G395">
            <v>76614.412244524996</v>
          </cell>
          <cell r="H395">
            <v>0</v>
          </cell>
          <cell r="I395">
            <v>71747.366487681677</v>
          </cell>
          <cell r="J395">
            <v>0</v>
          </cell>
          <cell r="K395">
            <v>81178.539274902316</v>
          </cell>
          <cell r="L395">
            <v>0</v>
          </cell>
          <cell r="M395">
            <v>85288.202825694229</v>
          </cell>
          <cell r="N395">
            <v>0</v>
          </cell>
          <cell r="O395">
            <v>89605.918093744956</v>
          </cell>
          <cell r="P395">
            <v>0</v>
          </cell>
          <cell r="Q395">
            <v>0.90247090695924981</v>
          </cell>
          <cell r="R395" t="str">
            <v>M</v>
          </cell>
          <cell r="AD395" t="str">
            <v>Augex</v>
          </cell>
        </row>
        <row r="396">
          <cell r="A396" t="str">
            <v>ESS_68_S</v>
          </cell>
          <cell r="B396" t="str">
            <v xml:space="preserve">Broken Hill Safety &amp; Legal </v>
          </cell>
          <cell r="C396" t="str">
            <v>Compliance</v>
          </cell>
          <cell r="D396">
            <v>3450</v>
          </cell>
          <cell r="E396">
            <v>85978</v>
          </cell>
          <cell r="F396">
            <v>0</v>
          </cell>
          <cell r="G396">
            <v>114921.61836678749</v>
          </cell>
          <cell r="H396">
            <v>0</v>
          </cell>
          <cell r="I396">
            <v>107621.04973152251</v>
          </cell>
          <cell r="J396">
            <v>0</v>
          </cell>
          <cell r="K396">
            <v>121767.80891235347</v>
          </cell>
          <cell r="L396">
            <v>0</v>
          </cell>
          <cell r="M396">
            <v>127932.30423854134</v>
          </cell>
          <cell r="N396">
            <v>0</v>
          </cell>
          <cell r="O396">
            <v>134408.87714061746</v>
          </cell>
          <cell r="P396">
            <v>0</v>
          </cell>
          <cell r="Q396">
            <v>0.79150524455327187</v>
          </cell>
          <cell r="R396" t="str">
            <v>S</v>
          </cell>
          <cell r="AD396" t="str">
            <v>Augex</v>
          </cell>
        </row>
        <row r="397">
          <cell r="A397" t="str">
            <v>ESS_70</v>
          </cell>
          <cell r="B397" t="str">
            <v xml:space="preserve">Zone Substation Power Transformer Refurbishment </v>
          </cell>
          <cell r="C397" t="str">
            <v>Renewal</v>
          </cell>
          <cell r="D397">
            <v>3600</v>
          </cell>
          <cell r="E397">
            <v>1009626</v>
          </cell>
          <cell r="F397">
            <v>1121323.8756839803</v>
          </cell>
          <cell r="G397">
            <v>1085144.9499999997</v>
          </cell>
          <cell r="H397">
            <v>1694729.5088852474</v>
          </cell>
          <cell r="I397">
            <v>1535566.57767398</v>
          </cell>
          <cell r="J397">
            <v>1589598.0777371854</v>
          </cell>
          <cell r="K397">
            <v>1629338.0296806148</v>
          </cell>
          <cell r="L397">
            <v>1670071.4804226302</v>
          </cell>
          <cell r="M397">
            <v>1711823.2674331956</v>
          </cell>
          <cell r="N397">
            <v>1754618.8491190253</v>
          </cell>
          <cell r="O397">
            <v>1798484.3203470008</v>
          </cell>
          <cell r="P397">
            <v>1843446.4283556757</v>
          </cell>
          <cell r="Q397"/>
          <cell r="R397" t="str">
            <v>Program</v>
          </cell>
          <cell r="S397" t="str">
            <v>Nathaniel Nixon</v>
          </cell>
          <cell r="T397" t="str">
            <v>Primary Systems - Zone subs</v>
          </cell>
          <cell r="U397" t="str">
            <v>Renewal</v>
          </cell>
          <cell r="V397" t="str">
            <v>Proactive program</v>
          </cell>
          <cell r="W397" t="str">
            <v>Primary Systems - Zone subs</v>
          </cell>
          <cell r="X397" t="str">
            <v>Brian Glawson</v>
          </cell>
          <cell r="Y397" t="str">
            <v>Mark Garrett</v>
          </cell>
          <cell r="Z397" t="str">
            <v>Richard Jagger</v>
          </cell>
          <cell r="AA397" t="str">
            <v>Bob Ackerly</v>
          </cell>
          <cell r="AB397">
            <v>6446390.912243207</v>
          </cell>
          <cell r="AC397" t="str">
            <v>ESS_70_S Zone Substation Power Transfomer Refurbishment</v>
          </cell>
          <cell r="AD397" t="str">
            <v>Repex</v>
          </cell>
        </row>
        <row r="398">
          <cell r="A398" t="str">
            <v>ESS_70_L</v>
          </cell>
          <cell r="B398" t="str">
            <v xml:space="preserve">Zone Substation Power Transformer Refurbishment </v>
          </cell>
          <cell r="C398" t="str">
            <v>Renewal</v>
          </cell>
          <cell r="D398">
            <v>1200</v>
          </cell>
          <cell r="E398">
            <v>0</v>
          </cell>
          <cell r="F398">
            <v>224264.77513679606</v>
          </cell>
          <cell r="G398">
            <v>217028.98999999996</v>
          </cell>
          <cell r="H398">
            <v>338945.90177704953</v>
          </cell>
          <cell r="I398">
            <v>307113.31553479604</v>
          </cell>
          <cell r="J398">
            <v>317919.6155474371</v>
          </cell>
          <cell r="K398">
            <v>325867.605936123</v>
          </cell>
          <cell r="L398">
            <v>334014.29608452605</v>
          </cell>
          <cell r="M398">
            <v>342364.65348663914</v>
          </cell>
          <cell r="N398">
            <v>350923.76982380502</v>
          </cell>
          <cell r="O398">
            <v>359696.86406940018</v>
          </cell>
          <cell r="P398">
            <v>368689.28567113512</v>
          </cell>
          <cell r="Q398">
            <v>0.97734545982344601</v>
          </cell>
          <cell r="R398" t="str">
            <v>L</v>
          </cell>
          <cell r="S398"/>
          <cell r="T398"/>
          <cell r="U398"/>
          <cell r="V398"/>
          <cell r="W398"/>
          <cell r="X398"/>
          <cell r="Y398"/>
          <cell r="Z398"/>
          <cell r="AA398"/>
          <cell r="AB398">
            <v>1087352.9824486417</v>
          </cell>
          <cell r="AD398" t="str">
            <v>Repex</v>
          </cell>
        </row>
        <row r="399">
          <cell r="A399" t="str">
            <v>ESS_70_M</v>
          </cell>
          <cell r="B399" t="str">
            <v xml:space="preserve">Zone Substation Power Transformer Refurbishment </v>
          </cell>
          <cell r="C399" t="str">
            <v>Renewal</v>
          </cell>
          <cell r="D399">
            <v>2400</v>
          </cell>
          <cell r="E399">
            <v>0</v>
          </cell>
          <cell r="F399">
            <v>336397.16270519409</v>
          </cell>
          <cell r="G399">
            <v>325543.48499999987</v>
          </cell>
          <cell r="H399">
            <v>508418.85266557417</v>
          </cell>
          <cell r="I399">
            <v>460669.97330219398</v>
          </cell>
          <cell r="J399">
            <v>476879.4233211556</v>
          </cell>
          <cell r="K399">
            <v>488801.40890418447</v>
          </cell>
          <cell r="L399">
            <v>501021.44412678905</v>
          </cell>
          <cell r="M399">
            <v>513546.98022995866</v>
          </cell>
          <cell r="N399">
            <v>526385.65473570756</v>
          </cell>
          <cell r="O399">
            <v>539545.29610410018</v>
          </cell>
          <cell r="P399">
            <v>553033.92850670265</v>
          </cell>
          <cell r="Q399">
            <v>0.89253164359229276</v>
          </cell>
          <cell r="R399" t="str">
            <v>M</v>
          </cell>
          <cell r="AD399" t="str">
            <v>Repex</v>
          </cell>
        </row>
        <row r="400">
          <cell r="A400" t="str">
            <v>ESS_70_S</v>
          </cell>
          <cell r="B400" t="str">
            <v xml:space="preserve">Zone Substation Power Transformer Refurbishment </v>
          </cell>
          <cell r="C400" t="str">
            <v>Renewal</v>
          </cell>
          <cell r="D400">
            <v>3600</v>
          </cell>
          <cell r="E400">
            <v>1009626</v>
          </cell>
          <cell r="F400">
            <v>560661.93784199015</v>
          </cell>
          <cell r="G400">
            <v>542572.47499999986</v>
          </cell>
          <cell r="H400">
            <v>847364.7544426237</v>
          </cell>
          <cell r="I400">
            <v>767783.28883699002</v>
          </cell>
          <cell r="J400">
            <v>794799.0388685927</v>
          </cell>
          <cell r="K400">
            <v>814669.01484030741</v>
          </cell>
          <cell r="L400">
            <v>835035.7402113151</v>
          </cell>
          <cell r="M400">
            <v>855911.6337165978</v>
          </cell>
          <cell r="N400">
            <v>877309.42455951252</v>
          </cell>
          <cell r="O400">
            <v>899242.16017350042</v>
          </cell>
          <cell r="P400">
            <v>921723.21417783771</v>
          </cell>
          <cell r="Q400">
            <v>0.74082138667569564</v>
          </cell>
          <cell r="R400" t="str">
            <v>S</v>
          </cell>
          <cell r="AD400" t="str">
            <v>Repex</v>
          </cell>
        </row>
        <row r="401">
          <cell r="A401" t="str">
            <v>ESS_71</v>
          </cell>
          <cell r="B401" t="str">
            <v>Zone Substation Power Transformer Replacement</v>
          </cell>
          <cell r="C401" t="str">
            <v>Renewal</v>
          </cell>
          <cell r="D401">
            <v>3600</v>
          </cell>
          <cell r="E401">
            <v>2881050</v>
          </cell>
          <cell r="F401">
            <v>3761104.7310733399</v>
          </cell>
          <cell r="G401">
            <v>4113273.75</v>
          </cell>
          <cell r="H401">
            <v>5398283.6718278024</v>
          </cell>
          <cell r="I401">
            <v>7066980.9787271768</v>
          </cell>
          <cell r="J401">
            <v>7257569.7558593731</v>
          </cell>
          <cell r="K401">
            <v>7439008.9997558575</v>
          </cell>
          <cell r="L401">
            <v>7624984.2247497533</v>
          </cell>
          <cell r="M401">
            <v>7815608.8303684955</v>
          </cell>
          <cell r="N401">
            <v>8010999.0511277076</v>
          </cell>
          <cell r="O401">
            <v>8211274.027405899</v>
          </cell>
          <cell r="P401">
            <v>8416555.8780910447</v>
          </cell>
          <cell r="Q401"/>
          <cell r="R401" t="str">
            <v>Program</v>
          </cell>
          <cell r="S401" t="str">
            <v>Lindsay McPherson</v>
          </cell>
          <cell r="T401" t="str">
            <v>Primary Systems - Zone subs</v>
          </cell>
          <cell r="U401" t="str">
            <v>Renewal</v>
          </cell>
          <cell r="V401" t="str">
            <v>Defined Projects</v>
          </cell>
          <cell r="W401" t="str">
            <v>Primary Systems - Zone subs</v>
          </cell>
          <cell r="X401" t="str">
            <v>Brian Glawson</v>
          </cell>
          <cell r="Y401" t="str">
            <v>Mark Garrett</v>
          </cell>
          <cell r="Z401" t="str">
            <v>Richard Jagger</v>
          </cell>
          <cell r="AA401" t="str">
            <v>Bob Ackerly</v>
          </cell>
          <cell r="AB401">
            <v>23220693.13162832</v>
          </cell>
          <cell r="AC401" t="str">
            <v>ESS_71_S Zone Substation Power Transformer Replacement</v>
          </cell>
          <cell r="AD401" t="str">
            <v>Repex</v>
          </cell>
        </row>
        <row r="402">
          <cell r="A402" t="str">
            <v>ESS_71_L</v>
          </cell>
          <cell r="B402" t="str">
            <v>Zone Substation Power Transformer Replacement</v>
          </cell>
          <cell r="C402" t="str">
            <v>Renewal</v>
          </cell>
          <cell r="D402">
            <v>1200</v>
          </cell>
          <cell r="E402">
            <v>0</v>
          </cell>
          <cell r="F402">
            <v>752220.94621466799</v>
          </cell>
          <cell r="G402">
            <v>822654.75</v>
          </cell>
          <cell r="H402">
            <v>1079656.7343655603</v>
          </cell>
          <cell r="I402">
            <v>1413396.1957454353</v>
          </cell>
          <cell r="J402">
            <v>1451513.9511718748</v>
          </cell>
          <cell r="K402">
            <v>1487801.7999511715</v>
          </cell>
          <cell r="L402">
            <v>1524996.8449499507</v>
          </cell>
          <cell r="M402">
            <v>1563121.7660736991</v>
          </cell>
          <cell r="N402">
            <v>1602199.8102255415</v>
          </cell>
          <cell r="O402">
            <v>1642254.8054811799</v>
          </cell>
          <cell r="P402">
            <v>1683311.1756182089</v>
          </cell>
          <cell r="Q402">
            <v>0.98022303519755249</v>
          </cell>
          <cell r="R402" t="str">
            <v>L</v>
          </cell>
          <cell r="AD402" t="str">
            <v>Repex</v>
          </cell>
        </row>
        <row r="403">
          <cell r="A403" t="str">
            <v>ESS_71_M</v>
          </cell>
          <cell r="B403" t="str">
            <v>Zone Substation Power Transformer Replacement</v>
          </cell>
          <cell r="C403" t="str">
            <v>Renewal</v>
          </cell>
          <cell r="D403">
            <v>2400</v>
          </cell>
          <cell r="E403">
            <v>0</v>
          </cell>
          <cell r="F403">
            <v>752220.94621466799</v>
          </cell>
          <cell r="G403">
            <v>822654.75</v>
          </cell>
          <cell r="H403">
            <v>1079656.7343655603</v>
          </cell>
          <cell r="I403">
            <v>1413396.1957454353</v>
          </cell>
          <cell r="J403">
            <v>1451513.9511718748</v>
          </cell>
          <cell r="K403">
            <v>1487801.7999511715</v>
          </cell>
          <cell r="L403">
            <v>1524996.8449499507</v>
          </cell>
          <cell r="M403">
            <v>1563121.7660736991</v>
          </cell>
          <cell r="N403">
            <v>1602199.8102255415</v>
          </cell>
          <cell r="O403">
            <v>1642254.8054811799</v>
          </cell>
          <cell r="P403">
            <v>1683311.1756182089</v>
          </cell>
          <cell r="Q403">
            <v>0.89076862003962609</v>
          </cell>
          <cell r="R403" t="str">
            <v>M</v>
          </cell>
          <cell r="S403"/>
          <cell r="T403"/>
          <cell r="U403"/>
          <cell r="V403"/>
          <cell r="W403"/>
          <cell r="X403"/>
          <cell r="Y403"/>
          <cell r="Z403"/>
          <cell r="AA403"/>
          <cell r="AB403">
            <v>4067928.6263256641</v>
          </cell>
          <cell r="AD403" t="str">
            <v>Repex</v>
          </cell>
        </row>
        <row r="404">
          <cell r="A404" t="str">
            <v>ESS_71_S</v>
          </cell>
          <cell r="B404" t="str">
            <v>Zone Substation Power Transformer Replacement</v>
          </cell>
          <cell r="C404" t="str">
            <v>Renewal</v>
          </cell>
          <cell r="D404">
            <v>3600</v>
          </cell>
          <cell r="E404">
            <v>2881050</v>
          </cell>
          <cell r="F404">
            <v>2256662.838644004</v>
          </cell>
          <cell r="G404">
            <v>2467964.25</v>
          </cell>
          <cell r="H404">
            <v>3238970.2030966813</v>
          </cell>
          <cell r="I404">
            <v>4240188.5872363057</v>
          </cell>
          <cell r="J404">
            <v>4354541.8535156241</v>
          </cell>
          <cell r="K404">
            <v>4463405.3998535145</v>
          </cell>
          <cell r="L404">
            <v>4574990.5348498514</v>
          </cell>
          <cell r="M404">
            <v>4689365.2982210973</v>
          </cell>
          <cell r="N404">
            <v>4806599.4306766242</v>
          </cell>
          <cell r="O404">
            <v>4926764.4164435389</v>
          </cell>
          <cell r="P404">
            <v>5049933.5268546268</v>
          </cell>
          <cell r="Q404">
            <v>0.73280674535149526</v>
          </cell>
          <cell r="R404" t="str">
            <v>S</v>
          </cell>
          <cell r="AD404" t="str">
            <v>Repex</v>
          </cell>
        </row>
        <row r="405">
          <cell r="A405" t="str">
            <v>ESS_72</v>
          </cell>
          <cell r="B405" t="str">
            <v>Zone Substation Power Transformer Unplanned Failure Replacement</v>
          </cell>
          <cell r="C405" t="str">
            <v>Renewal</v>
          </cell>
          <cell r="D405">
            <v>3600</v>
          </cell>
          <cell r="E405">
            <v>829539</v>
          </cell>
          <cell r="F405">
            <v>1774258.889220559</v>
          </cell>
          <cell r="G405">
            <v>615000</v>
          </cell>
          <cell r="H405">
            <v>441774.10457937774</v>
          </cell>
          <cell r="I405">
            <v>438136.80734313838</v>
          </cell>
          <cell r="J405">
            <v>453553.38991132152</v>
          </cell>
          <cell r="K405">
            <v>464892.22465910448</v>
          </cell>
          <cell r="L405">
            <v>476514.5302755821</v>
          </cell>
          <cell r="M405">
            <v>488427.39353247156</v>
          </cell>
          <cell r="N405">
            <v>500638.0783707833</v>
          </cell>
          <cell r="O405">
            <v>513154.03033005283</v>
          </cell>
          <cell r="P405">
            <v>525982.8810883041</v>
          </cell>
          <cell r="Q405"/>
          <cell r="R405" t="str">
            <v>Program</v>
          </cell>
          <cell r="S405" t="str">
            <v>Lindsay McPherson</v>
          </cell>
          <cell r="T405" t="str">
            <v>Primary Systems - Zone subs</v>
          </cell>
          <cell r="U405" t="str">
            <v>Renewal</v>
          </cell>
          <cell r="V405" t="str">
            <v>Reactive program</v>
          </cell>
          <cell r="W405" t="str">
            <v>Primary Systems - Zone subs</v>
          </cell>
          <cell r="X405" t="str">
            <v>Brian Glawson</v>
          </cell>
          <cell r="Y405" t="str">
            <v>Mark Garrett</v>
          </cell>
          <cell r="Z405" t="str">
            <v>Richard Jagger</v>
          </cell>
          <cell r="AA405" t="str">
            <v>Bob Ackerly</v>
          </cell>
          <cell r="AB405">
            <v>4098708.8011430753</v>
          </cell>
          <cell r="AC405" t="str">
            <v>ESS_72_S Zone Substation Power Transfomer Unplanned Failure</v>
          </cell>
          <cell r="AD405" t="str">
            <v>Repex</v>
          </cell>
        </row>
        <row r="406">
          <cell r="A406" t="str">
            <v>ESS_72_L</v>
          </cell>
          <cell r="B406" t="str">
            <v>Zone Substation Power Transformer Unplanned Failure Replacement</v>
          </cell>
          <cell r="C406" t="str">
            <v>Renewal</v>
          </cell>
          <cell r="D406">
            <v>1200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0.98022303519755249</v>
          </cell>
          <cell r="R406" t="str">
            <v>L</v>
          </cell>
          <cell r="AD406" t="str">
            <v>Repex</v>
          </cell>
        </row>
        <row r="407">
          <cell r="A407" t="str">
            <v>ESS_72_M</v>
          </cell>
          <cell r="B407" t="str">
            <v>Zone Substation Power Transformer Unplanned Failure Replacement</v>
          </cell>
          <cell r="C407" t="str">
            <v>Renewal</v>
          </cell>
          <cell r="D407">
            <v>2400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0.89464288860239882</v>
          </cell>
          <cell r="R407" t="str">
            <v>M</v>
          </cell>
          <cell r="AD407" t="str">
            <v>Repex</v>
          </cell>
        </row>
        <row r="408">
          <cell r="A408" t="str">
            <v>ESS_72_S</v>
          </cell>
          <cell r="B408" t="str">
            <v>Zone Substation Power Transformer Unplanned Failure Replacement</v>
          </cell>
          <cell r="C408" t="str">
            <v>Renewal</v>
          </cell>
          <cell r="D408">
            <v>3600</v>
          </cell>
          <cell r="E408">
            <v>829539</v>
          </cell>
          <cell r="F408">
            <v>1774258.889220559</v>
          </cell>
          <cell r="G408">
            <v>615000</v>
          </cell>
          <cell r="H408">
            <v>441774.10457937774</v>
          </cell>
          <cell r="I408">
            <v>438136.80734313838</v>
          </cell>
          <cell r="J408">
            <v>453553.38991132152</v>
          </cell>
          <cell r="K408">
            <v>464892.22465910448</v>
          </cell>
          <cell r="L408">
            <v>476514.5302755821</v>
          </cell>
          <cell r="M408">
            <v>488427.39353247156</v>
          </cell>
          <cell r="N408">
            <v>500638.0783707833</v>
          </cell>
          <cell r="O408">
            <v>513154.03033005283</v>
          </cell>
          <cell r="P408">
            <v>525982.8810883041</v>
          </cell>
          <cell r="Q408">
            <v>0.73570609403609999</v>
          </cell>
          <cell r="R408" t="str">
            <v>S</v>
          </cell>
          <cell r="S408"/>
          <cell r="T408"/>
          <cell r="U408"/>
          <cell r="V408"/>
          <cell r="W408"/>
          <cell r="X408"/>
          <cell r="Y408"/>
          <cell r="Z408"/>
          <cell r="AA408"/>
          <cell r="AB408">
            <v>4098708.8011430753</v>
          </cell>
          <cell r="AD408" t="str">
            <v>Repex</v>
          </cell>
        </row>
        <row r="409">
          <cell r="A409" t="str">
            <v>ESS_74</v>
          </cell>
          <cell r="B409" t="str">
            <v xml:space="preserve">Zone Substation On Line Tap Changer Refurbishment </v>
          </cell>
          <cell r="C409" t="str">
            <v>Renewal</v>
          </cell>
          <cell r="D409">
            <v>3600</v>
          </cell>
          <cell r="E409">
            <v>483144</v>
          </cell>
          <cell r="F409">
            <v>113857.40313076455</v>
          </cell>
          <cell r="G409">
            <v>153749.99999999994</v>
          </cell>
          <cell r="H409">
            <v>225240.85111876848</v>
          </cell>
          <cell r="I409">
            <v>293438.60405772529</v>
          </cell>
          <cell r="J409">
            <v>303548.54492187494</v>
          </cell>
          <cell r="K409">
            <v>311137.25854492176</v>
          </cell>
          <cell r="L409">
            <v>318915.69000854483</v>
          </cell>
          <cell r="M409">
            <v>326888.58225875837</v>
          </cell>
          <cell r="N409">
            <v>335060.79681522731</v>
          </cell>
          <cell r="O409">
            <v>343437.31673560792</v>
          </cell>
          <cell r="P409">
            <v>352023.24965399806</v>
          </cell>
          <cell r="Q409"/>
          <cell r="R409" t="str">
            <v>Program</v>
          </cell>
          <cell r="S409" t="str">
            <v>Lindsay McPherson</v>
          </cell>
          <cell r="T409" t="str">
            <v>Primary Systems - Zone subs</v>
          </cell>
          <cell r="U409" t="str">
            <v>Renewal</v>
          </cell>
          <cell r="V409" t="str">
            <v>Proactive program</v>
          </cell>
          <cell r="W409" t="str">
            <v>Primary Systems - Zone subs</v>
          </cell>
          <cell r="X409" t="str">
            <v>Brian Glawson</v>
          </cell>
          <cell r="Y409" t="str">
            <v>Mark Garrett</v>
          </cell>
          <cell r="Z409" t="str">
            <v>Richard Jagger</v>
          </cell>
          <cell r="AA409" t="str">
            <v>Bob Ackerly</v>
          </cell>
          <cell r="AB409">
            <v>1269430.8583072582</v>
          </cell>
          <cell r="AC409" t="str">
            <v>No SID</v>
          </cell>
          <cell r="AD409" t="str">
            <v>Repex</v>
          </cell>
        </row>
        <row r="410">
          <cell r="A410" t="str">
            <v>ESS_74_L</v>
          </cell>
          <cell r="B410" t="str">
            <v xml:space="preserve">Zone Substation On Line Tap Changer Refurbishment </v>
          </cell>
          <cell r="C410" t="str">
            <v>Renewal</v>
          </cell>
          <cell r="D410">
            <v>1200</v>
          </cell>
          <cell r="E410">
            <v>0</v>
          </cell>
          <cell r="F410">
            <v>22771.480626152912</v>
          </cell>
          <cell r="G410">
            <v>30749.999999999993</v>
          </cell>
          <cell r="H410">
            <v>45048.170223753696</v>
          </cell>
          <cell r="I410">
            <v>58687.720811545056</v>
          </cell>
          <cell r="J410">
            <v>60709.708984374985</v>
          </cell>
          <cell r="K410">
            <v>62227.451708984358</v>
          </cell>
          <cell r="L410">
            <v>63783.138001708961</v>
          </cell>
          <cell r="M410">
            <v>65377.716451751672</v>
          </cell>
          <cell r="N410">
            <v>67012.159363045459</v>
          </cell>
          <cell r="O410">
            <v>68687.463347121593</v>
          </cell>
          <cell r="P410">
            <v>70404.649930799613</v>
          </cell>
          <cell r="Q410">
            <v>0.98033427607261636</v>
          </cell>
          <cell r="R410" t="str">
            <v>L</v>
          </cell>
          <cell r="AD410" t="str">
            <v>Repex</v>
          </cell>
        </row>
        <row r="411">
          <cell r="A411" t="str">
            <v>ESS_74_M</v>
          </cell>
          <cell r="B411" t="str">
            <v xml:space="preserve">Zone Substation On Line Tap Changer Refurbishment </v>
          </cell>
          <cell r="C411" t="str">
            <v>Renewal</v>
          </cell>
          <cell r="D411">
            <v>2400</v>
          </cell>
          <cell r="E411">
            <v>0</v>
          </cell>
          <cell r="F411">
            <v>22771.480626152912</v>
          </cell>
          <cell r="G411">
            <v>30749.999999999993</v>
          </cell>
          <cell r="H411">
            <v>45048.170223753696</v>
          </cell>
          <cell r="I411">
            <v>58687.720811545056</v>
          </cell>
          <cell r="J411">
            <v>60709.708984374985</v>
          </cell>
          <cell r="K411">
            <v>62227.451708984358</v>
          </cell>
          <cell r="L411">
            <v>63783.138001708961</v>
          </cell>
          <cell r="M411">
            <v>65377.716451751672</v>
          </cell>
          <cell r="N411">
            <v>67012.159363045459</v>
          </cell>
          <cell r="O411">
            <v>68687.463347121593</v>
          </cell>
          <cell r="P411">
            <v>70404.649930799613</v>
          </cell>
          <cell r="Q411">
            <v>0.89445935872845617</v>
          </cell>
          <cell r="R411" t="str">
            <v>M</v>
          </cell>
          <cell r="AD411" t="str">
            <v>Repex</v>
          </cell>
        </row>
        <row r="412">
          <cell r="A412" t="str">
            <v>ESS_74_S</v>
          </cell>
          <cell r="B412" t="str">
            <v xml:space="preserve">Zone Substation On Line Tap Changer Refurbishment </v>
          </cell>
          <cell r="C412" t="str">
            <v>Renewal</v>
          </cell>
          <cell r="D412">
            <v>3600</v>
          </cell>
          <cell r="E412">
            <v>483144</v>
          </cell>
          <cell r="F412">
            <v>68314.441878458732</v>
          </cell>
          <cell r="G412">
            <v>92249.999999999971</v>
          </cell>
          <cell r="H412">
            <v>135144.51067126109</v>
          </cell>
          <cell r="I412">
            <v>176063.16243463516</v>
          </cell>
          <cell r="J412">
            <v>182129.12695312497</v>
          </cell>
          <cell r="K412">
            <v>186682.35512695307</v>
          </cell>
          <cell r="L412">
            <v>191349.41400512689</v>
          </cell>
          <cell r="M412">
            <v>196133.14935525504</v>
          </cell>
          <cell r="N412">
            <v>201036.47808913639</v>
          </cell>
          <cell r="O412">
            <v>206062.39004136476</v>
          </cell>
          <cell r="P412">
            <v>211213.94979239884</v>
          </cell>
          <cell r="Q412">
            <v>0.74902029475145793</v>
          </cell>
          <cell r="R412" t="str">
            <v>S</v>
          </cell>
          <cell r="AD412" t="str">
            <v>Repex</v>
          </cell>
        </row>
        <row r="413">
          <cell r="A413" t="str">
            <v>ESS_75</v>
          </cell>
          <cell r="B413" t="str">
            <v>Zone Substation Perimeter Fencing &amp; Security Refurbishment and Replacement</v>
          </cell>
          <cell r="C413" t="str">
            <v>Compliance</v>
          </cell>
          <cell r="D413">
            <v>1950</v>
          </cell>
          <cell r="E413">
            <v>49359</v>
          </cell>
          <cell r="F413">
            <v>181702.7525083246</v>
          </cell>
          <cell r="G413">
            <v>301246.47499999998</v>
          </cell>
          <cell r="H413">
            <v>260532.55769650303</v>
          </cell>
          <cell r="I413">
            <v>260104.09202483599</v>
          </cell>
          <cell r="J413">
            <v>270434.15820312494</v>
          </cell>
          <cell r="K413">
            <v>277195.01215820306</v>
          </cell>
          <cell r="L413">
            <v>284124.88746215811</v>
          </cell>
          <cell r="M413">
            <v>291228.009648712</v>
          </cell>
          <cell r="N413">
            <v>298508.7098899298</v>
          </cell>
          <cell r="O413">
            <v>305971.42763717799</v>
          </cell>
          <cell r="P413">
            <v>313620.71332810738</v>
          </cell>
          <cell r="Q413"/>
          <cell r="R413" t="str">
            <v>Program</v>
          </cell>
          <cell r="S413" t="str">
            <v>Nathaniel Nixon</v>
          </cell>
          <cell r="T413" t="str">
            <v>Primary Systems - Zone subs</v>
          </cell>
          <cell r="U413" t="str">
            <v>Compliance</v>
          </cell>
          <cell r="V413" t="str">
            <v>Defined projects</v>
          </cell>
          <cell r="W413" t="str">
            <v>Primary Systems - Zone subs</v>
          </cell>
          <cell r="X413" t="str">
            <v>Brian Glawson</v>
          </cell>
          <cell r="Y413" t="str">
            <v>Mark Garrett</v>
          </cell>
          <cell r="Z413" t="str">
            <v>Richard Jagger</v>
          </cell>
          <cell r="AA413" t="str">
            <v>Bob Ackerly</v>
          </cell>
          <cell r="AB413">
            <v>1052944.8772296635</v>
          </cell>
          <cell r="AC413" t="str">
            <v>ESS_75_S Zone Substation Perimeter Security Fencing and Security Refurbishment</v>
          </cell>
          <cell r="AD413" t="str">
            <v>Augex</v>
          </cell>
        </row>
        <row r="414">
          <cell r="A414" t="str">
            <v>ESS_75_L</v>
          </cell>
          <cell r="B414" t="str">
            <v>Zone Substation Perimeter Fencing &amp; Security Refurbishment and Replacement</v>
          </cell>
          <cell r="C414" t="str">
            <v>Compliance</v>
          </cell>
          <cell r="D414">
            <v>650</v>
          </cell>
          <cell r="E414">
            <v>0</v>
          </cell>
          <cell r="F414">
            <v>18170.275250832459</v>
          </cell>
          <cell r="G414">
            <v>30124.647499999999</v>
          </cell>
          <cell r="H414">
            <v>26053.255769650303</v>
          </cell>
          <cell r="I414">
            <v>26010.409202483599</v>
          </cell>
          <cell r="J414">
            <v>27043.415820312493</v>
          </cell>
          <cell r="K414">
            <v>27719.501215820303</v>
          </cell>
          <cell r="L414">
            <v>28412.488746215808</v>
          </cell>
          <cell r="M414">
            <v>29122.8009648712</v>
          </cell>
          <cell r="N414">
            <v>29850.870988992978</v>
          </cell>
          <cell r="O414">
            <v>30597.142763717799</v>
          </cell>
          <cell r="P414">
            <v>31362.071332810738</v>
          </cell>
          <cell r="Q414">
            <v>0.99142620930953151</v>
          </cell>
          <cell r="R414" t="str">
            <v>L</v>
          </cell>
          <cell r="S414"/>
          <cell r="T414"/>
          <cell r="U414"/>
          <cell r="V414"/>
          <cell r="W414"/>
          <cell r="X414"/>
          <cell r="Y414"/>
          <cell r="Z414"/>
          <cell r="AA414"/>
          <cell r="AB414">
            <v>100358.58772296636</v>
          </cell>
          <cell r="AD414" t="str">
            <v>Augex</v>
          </cell>
        </row>
        <row r="415">
          <cell r="A415" t="str">
            <v>ESS_75_M</v>
          </cell>
          <cell r="B415" t="str">
            <v>Zone Substation Perimeter Fencing &amp; Security Refurbishment and Replacement</v>
          </cell>
          <cell r="C415" t="str">
            <v>Compliance</v>
          </cell>
          <cell r="D415">
            <v>1300</v>
          </cell>
          <cell r="E415">
            <v>0</v>
          </cell>
          <cell r="F415">
            <v>18170.275250832459</v>
          </cell>
          <cell r="G415">
            <v>30124.647499999999</v>
          </cell>
          <cell r="H415">
            <v>26053.255769650303</v>
          </cell>
          <cell r="I415">
            <v>26010.409202483599</v>
          </cell>
          <cell r="J415">
            <v>27043.415820312493</v>
          </cell>
          <cell r="K415">
            <v>27719.501215820303</v>
          </cell>
          <cell r="L415">
            <v>28412.488746215808</v>
          </cell>
          <cell r="M415">
            <v>29122.8009648712</v>
          </cell>
          <cell r="N415">
            <v>29850.870988992978</v>
          </cell>
          <cell r="O415">
            <v>30597.142763717799</v>
          </cell>
          <cell r="P415">
            <v>31362.071332810738</v>
          </cell>
          <cell r="Q415">
            <v>0.97200582966544535</v>
          </cell>
          <cell r="R415" t="str">
            <v>M</v>
          </cell>
          <cell r="AD415" t="str">
            <v>Augex</v>
          </cell>
        </row>
        <row r="416">
          <cell r="A416" t="str">
            <v>ESS_75_S</v>
          </cell>
          <cell r="B416" t="str">
            <v>Zone Substation Perimeter Fencing &amp; Security Refurbishment and Replacement</v>
          </cell>
          <cell r="C416" t="str">
            <v>Compliance</v>
          </cell>
          <cell r="D416">
            <v>1950</v>
          </cell>
          <cell r="E416">
            <v>49359</v>
          </cell>
          <cell r="F416">
            <v>145362.20200665967</v>
          </cell>
          <cell r="G416">
            <v>240997.18</v>
          </cell>
          <cell r="H416">
            <v>208426.04615720242</v>
          </cell>
          <cell r="I416">
            <v>208083.27361986879</v>
          </cell>
          <cell r="J416">
            <v>216347.32656249995</v>
          </cell>
          <cell r="K416">
            <v>221756.00972656242</v>
          </cell>
          <cell r="L416">
            <v>227299.90996972646</v>
          </cell>
          <cell r="M416">
            <v>232982.4077189696</v>
          </cell>
          <cell r="N416">
            <v>238806.96791194382</v>
          </cell>
          <cell r="O416">
            <v>244777.14210974239</v>
          </cell>
          <cell r="P416">
            <v>250896.5706624859</v>
          </cell>
          <cell r="Q416">
            <v>0.92219893523506469</v>
          </cell>
          <cell r="R416" t="str">
            <v>S</v>
          </cell>
          <cell r="AD416" t="str">
            <v>Augex</v>
          </cell>
        </row>
        <row r="417">
          <cell r="A417" t="str">
            <v>ESS_76</v>
          </cell>
          <cell r="B417" t="str">
            <v>Zone Substation PCB decontamination (Power Transformers)</v>
          </cell>
          <cell r="C417" t="str">
            <v>Compliance</v>
          </cell>
          <cell r="D417">
            <v>3900</v>
          </cell>
          <cell r="E417">
            <v>817276</v>
          </cell>
          <cell r="F417">
            <v>887328.69506575866</v>
          </cell>
          <cell r="G417">
            <v>296701.625</v>
          </cell>
          <cell r="H417">
            <v>21814.929448624629</v>
          </cell>
          <cell r="I417">
            <v>21332.003085713775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/>
          <cell r="R417" t="str">
            <v>Program</v>
          </cell>
          <cell r="S417" t="str">
            <v xml:space="preserve">Nathaniel Nixon </v>
          </cell>
          <cell r="T417" t="str">
            <v>Primary Systems - Zone subs</v>
          </cell>
          <cell r="U417" t="str">
            <v>Compliance</v>
          </cell>
          <cell r="V417" t="str">
            <v>Proactive program</v>
          </cell>
          <cell r="W417" t="str">
            <v>Primary Systems - Zone subs</v>
          </cell>
          <cell r="X417" t="str">
            <v>Brian Glawson</v>
          </cell>
          <cell r="Y417" t="str">
            <v>Mark Garrett</v>
          </cell>
          <cell r="Z417" t="str">
            <v>Richard Jagger</v>
          </cell>
          <cell r="AA417" t="str">
            <v>Bob Ackerly</v>
          </cell>
          <cell r="AB417">
            <v>2044453.2526000971</v>
          </cell>
          <cell r="AC417" t="str">
            <v>ESS_76_S and ESS_86_S Environmental Compliance and PCB Decontamination</v>
          </cell>
          <cell r="AD417" t="str">
            <v>Augex</v>
          </cell>
        </row>
        <row r="418">
          <cell r="A418" t="str">
            <v>ESS_76_L</v>
          </cell>
          <cell r="B418" t="str">
            <v>Zone Substation PCB decontamination (Power Transformers)</v>
          </cell>
          <cell r="C418" t="str">
            <v>Compliance</v>
          </cell>
          <cell r="D418">
            <v>1300</v>
          </cell>
          <cell r="E418">
            <v>0</v>
          </cell>
          <cell r="F418">
            <v>88732.869506575866</v>
          </cell>
          <cell r="G418">
            <v>29670.162499999999</v>
          </cell>
          <cell r="H418">
            <v>2181.492944862463</v>
          </cell>
          <cell r="I418">
            <v>2133.2003085713777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0.97193483790842605</v>
          </cell>
          <cell r="R418" t="str">
            <v>L</v>
          </cell>
          <cell r="AD418" t="str">
            <v>Augex</v>
          </cell>
        </row>
        <row r="419">
          <cell r="A419" t="str">
            <v>ESS_76_M</v>
          </cell>
          <cell r="B419" t="str">
            <v>Zone Substation PCB decontamination (Power Transformers)</v>
          </cell>
          <cell r="C419" t="str">
            <v>Compliance</v>
          </cell>
          <cell r="D419">
            <v>2600</v>
          </cell>
          <cell r="E419">
            <v>0</v>
          </cell>
          <cell r="F419">
            <v>88732.869506575866</v>
          </cell>
          <cell r="G419">
            <v>29670.162499999999</v>
          </cell>
          <cell r="H419">
            <v>2181.492944862463</v>
          </cell>
          <cell r="I419">
            <v>2133.2003085713777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0.86579480043449064</v>
          </cell>
          <cell r="R419" t="str">
            <v>M</v>
          </cell>
          <cell r="S419"/>
          <cell r="T419"/>
          <cell r="U419"/>
          <cell r="V419"/>
          <cell r="W419"/>
          <cell r="X419"/>
          <cell r="Y419"/>
          <cell r="Z419"/>
          <cell r="AA419"/>
          <cell r="AB419">
            <v>122717.72526000971</v>
          </cell>
          <cell r="AD419" t="str">
            <v>Augex</v>
          </cell>
        </row>
        <row r="420">
          <cell r="A420" t="str">
            <v>ESS_76_S</v>
          </cell>
          <cell r="B420" t="str">
            <v>Zone Substation PCB decontamination (Power Transformers)</v>
          </cell>
          <cell r="C420" t="str">
            <v>Compliance</v>
          </cell>
          <cell r="D420">
            <v>3900</v>
          </cell>
          <cell r="E420">
            <v>817276</v>
          </cell>
          <cell r="F420">
            <v>709862.95605260693</v>
          </cell>
          <cell r="G420">
            <v>237361.3</v>
          </cell>
          <cell r="H420">
            <v>17451.943558899704</v>
          </cell>
          <cell r="I420">
            <v>17065.602468571022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0.64679745467085958</v>
          </cell>
          <cell r="R420" t="str">
            <v>S</v>
          </cell>
          <cell r="AD420" t="str">
            <v>Augex</v>
          </cell>
        </row>
        <row r="421">
          <cell r="A421" t="str">
            <v>ESS_78</v>
          </cell>
          <cell r="B421" t="str">
            <v xml:space="preserve">Zone Substation Circuit Breaker replacement </v>
          </cell>
          <cell r="C421" t="str">
            <v>Renewal</v>
          </cell>
          <cell r="D421">
            <v>4800</v>
          </cell>
          <cell r="E421">
            <v>2803853</v>
          </cell>
          <cell r="F421">
            <v>4291207.7214397099</v>
          </cell>
          <cell r="G421">
            <v>4345812.4249999998</v>
          </cell>
          <cell r="H421">
            <v>1774758.1795771993</v>
          </cell>
          <cell r="I421">
            <v>1978520.5125241741</v>
          </cell>
          <cell r="J421">
            <v>2042053.8476562495</v>
          </cell>
          <cell r="K421">
            <v>2099341.5462597054</v>
          </cell>
          <cell r="L421">
            <v>2151825.0849161982</v>
          </cell>
          <cell r="M421">
            <v>2205620.7120391028</v>
          </cell>
          <cell r="N421">
            <v>2260761.2298400803</v>
          </cell>
          <cell r="O421">
            <v>2317280.2605860815</v>
          </cell>
          <cell r="P421">
            <v>2375212.2671007332</v>
          </cell>
          <cell r="Q421"/>
          <cell r="R421" t="str">
            <v>Program</v>
          </cell>
          <cell r="S421" t="str">
            <v>Alex Bardon</v>
          </cell>
          <cell r="T421" t="str">
            <v>Primary Systems - Zone subs</v>
          </cell>
          <cell r="U421" t="str">
            <v>Renewal</v>
          </cell>
          <cell r="V421" t="str">
            <v>Defined projects</v>
          </cell>
          <cell r="W421" t="str">
            <v>Primary Systems - Zone subs</v>
          </cell>
          <cell r="X421" t="str">
            <v>Brian Glawson</v>
          </cell>
          <cell r="Y421" t="str">
            <v>Mark Garrett</v>
          </cell>
          <cell r="Z421" t="str">
            <v>Richard Jagger</v>
          </cell>
          <cell r="AA421" t="str">
            <v>Bob Ackerly</v>
          </cell>
          <cell r="AB421">
            <v>15194151.838541083</v>
          </cell>
          <cell r="AC421" t="str">
            <v>ESS_78_S Zone Substation Circuit Breaker Replacement</v>
          </cell>
          <cell r="AD421" t="str">
            <v>Repex</v>
          </cell>
        </row>
        <row r="422">
          <cell r="A422" t="str">
            <v>ESS_78_L</v>
          </cell>
          <cell r="B422" t="str">
            <v xml:space="preserve">Zone Substation Circuit Breaker replacement </v>
          </cell>
          <cell r="C422" t="str">
            <v>Renewal</v>
          </cell>
          <cell r="D422">
            <v>1600</v>
          </cell>
          <cell r="E422">
            <v>0</v>
          </cell>
          <cell r="F422">
            <v>858241.544287942</v>
          </cell>
          <cell r="G422">
            <v>869162.48499999999</v>
          </cell>
          <cell r="H422">
            <v>354951.63591543987</v>
          </cell>
          <cell r="I422">
            <v>395704.10250483482</v>
          </cell>
          <cell r="J422">
            <v>408410.76953124994</v>
          </cell>
          <cell r="K422">
            <v>419868.3092519411</v>
          </cell>
          <cell r="L422">
            <v>430365.01698323968</v>
          </cell>
          <cell r="M422">
            <v>441124.14240782062</v>
          </cell>
          <cell r="N422">
            <v>452152.2459680161</v>
          </cell>
          <cell r="O422">
            <v>463456.05211721634</v>
          </cell>
          <cell r="P422">
            <v>475042.45342014666</v>
          </cell>
          <cell r="Q422">
            <v>0.95779537051150743</v>
          </cell>
          <cell r="R422" t="str">
            <v>L</v>
          </cell>
          <cell r="AD422" t="str">
            <v>Repex</v>
          </cell>
        </row>
        <row r="423">
          <cell r="A423" t="str">
            <v>ESS_78_M</v>
          </cell>
          <cell r="B423" t="str">
            <v xml:space="preserve">Zone Substation Circuit Breaker replacement </v>
          </cell>
          <cell r="C423" t="str">
            <v>Renewal</v>
          </cell>
          <cell r="D423">
            <v>3200</v>
          </cell>
          <cell r="E423">
            <v>0</v>
          </cell>
          <cell r="F423">
            <v>858241.544287942</v>
          </cell>
          <cell r="G423">
            <v>869162.48499999999</v>
          </cell>
          <cell r="H423">
            <v>354951.63591543987</v>
          </cell>
          <cell r="I423">
            <v>395704.10250483482</v>
          </cell>
          <cell r="J423">
            <v>408410.76953124994</v>
          </cell>
          <cell r="K423">
            <v>419868.3092519411</v>
          </cell>
          <cell r="L423">
            <v>430365.01698323968</v>
          </cell>
          <cell r="M423">
            <v>441124.14240782062</v>
          </cell>
          <cell r="N423">
            <v>452152.2459680161</v>
          </cell>
          <cell r="O423">
            <v>463456.05211721634</v>
          </cell>
          <cell r="P423">
            <v>475042.45342014666</v>
          </cell>
          <cell r="Q423">
            <v>0.81051940124401967</v>
          </cell>
          <cell r="R423" t="str">
            <v>M</v>
          </cell>
          <cell r="AD423" t="str">
            <v>Repex</v>
          </cell>
        </row>
        <row r="424">
          <cell r="A424" t="str">
            <v>ESS_78_S</v>
          </cell>
          <cell r="B424" t="str">
            <v xml:space="preserve">Zone Substation Circuit Breaker replacement </v>
          </cell>
          <cell r="C424" t="str">
            <v>Renewal</v>
          </cell>
          <cell r="D424">
            <v>4800</v>
          </cell>
          <cell r="E424">
            <v>2803853</v>
          </cell>
          <cell r="F424">
            <v>2574724.6328638257</v>
          </cell>
          <cell r="G424">
            <v>2607487.4549999996</v>
          </cell>
          <cell r="H424">
            <v>1064854.9077463194</v>
          </cell>
          <cell r="I424">
            <v>1187112.3075145043</v>
          </cell>
          <cell r="J424">
            <v>1225232.3085937498</v>
          </cell>
          <cell r="K424">
            <v>1259604.9277558234</v>
          </cell>
          <cell r="L424">
            <v>1291095.0509497188</v>
          </cell>
          <cell r="M424">
            <v>1323372.4272234617</v>
          </cell>
          <cell r="N424">
            <v>1356456.7379040481</v>
          </cell>
          <cell r="O424">
            <v>1390368.156351649</v>
          </cell>
          <cell r="P424">
            <v>1425127.36026044</v>
          </cell>
          <cell r="Q424">
            <v>0.39106167639888717</v>
          </cell>
          <cell r="R424" t="str">
            <v>S</v>
          </cell>
          <cell r="S424"/>
          <cell r="T424"/>
          <cell r="U424"/>
          <cell r="V424"/>
          <cell r="W424"/>
          <cell r="X424"/>
          <cell r="Y424"/>
          <cell r="Z424"/>
          <cell r="AA424"/>
          <cell r="AB424">
            <v>10238032.303124648</v>
          </cell>
          <cell r="AD424" t="str">
            <v>Repex</v>
          </cell>
        </row>
        <row r="425">
          <cell r="A425" t="str">
            <v>ESS_79</v>
          </cell>
          <cell r="B425" t="str">
            <v>Zone Substation Indoor Switchboards (Replacement, Refurbishment &amp; Conversion)</v>
          </cell>
          <cell r="C425" t="str">
            <v>Renewal</v>
          </cell>
          <cell r="D425">
            <v>4950</v>
          </cell>
          <cell r="E425">
            <v>8007539</v>
          </cell>
          <cell r="F425">
            <v>5999781.3259824384</v>
          </cell>
          <cell r="G425">
            <v>8867168.3999999985</v>
          </cell>
          <cell r="H425">
            <v>7565080.2885487173</v>
          </cell>
          <cell r="I425">
            <v>5684554.0437814612</v>
          </cell>
          <cell r="J425">
            <v>5850208.3203124981</v>
          </cell>
          <cell r="K425">
            <v>5996463.5283203106</v>
          </cell>
          <cell r="L425">
            <v>6146375.1165283173</v>
          </cell>
          <cell r="M425">
            <v>6300034.4944415251</v>
          </cell>
          <cell r="N425">
            <v>6457535.3568025623</v>
          </cell>
          <cell r="O425">
            <v>6618973.7407226255</v>
          </cell>
          <cell r="P425">
            <v>6784448.0842406899</v>
          </cell>
          <cell r="Q425"/>
          <cell r="R425" t="str">
            <v>Program</v>
          </cell>
          <cell r="S425" t="str">
            <v>Warren Purcell</v>
          </cell>
          <cell r="T425" t="str">
            <v>Primary Systems - Zone subs</v>
          </cell>
          <cell r="U425" t="str">
            <v>Renewal</v>
          </cell>
          <cell r="V425" t="str">
            <v>Defined projects</v>
          </cell>
          <cell r="W425" t="str">
            <v>Primary Systems - Zone subs</v>
          </cell>
          <cell r="X425" t="str">
            <v>Brian Glawson</v>
          </cell>
          <cell r="Y425" t="str">
            <v>Mark Garrett</v>
          </cell>
          <cell r="Z425" t="str">
            <v>Richard Jagger</v>
          </cell>
          <cell r="AA425" t="str">
            <v>Bob Ackerly</v>
          </cell>
          <cell r="AB425">
            <v>36124123.05831261</v>
          </cell>
          <cell r="AC425" t="str">
            <v>ESS_79_S Zone Substation Indoor Switchboards</v>
          </cell>
          <cell r="AD425" t="str">
            <v>Repex</v>
          </cell>
        </row>
        <row r="426">
          <cell r="A426" t="str">
            <v>ESS_79_L</v>
          </cell>
          <cell r="B426" t="str">
            <v>Zone Substation Indoor Switchboards (Replacement, Refurbishment &amp; Conversion)</v>
          </cell>
          <cell r="C426" t="str">
            <v>Renewal</v>
          </cell>
          <cell r="D426">
            <v>1650</v>
          </cell>
          <cell r="E426">
            <v>0</v>
          </cell>
          <cell r="F426">
            <v>1199956.2651964878</v>
          </cell>
          <cell r="G426">
            <v>1773433.68</v>
          </cell>
          <cell r="H426">
            <v>1513016.0577097435</v>
          </cell>
          <cell r="I426">
            <v>1136910.8087562923</v>
          </cell>
          <cell r="J426">
            <v>1170041.6640624998</v>
          </cell>
          <cell r="K426">
            <v>1199292.7056640622</v>
          </cell>
          <cell r="L426">
            <v>1229275.0233056636</v>
          </cell>
          <cell r="M426">
            <v>1260006.8988883051</v>
          </cell>
          <cell r="N426">
            <v>1291507.0713605126</v>
          </cell>
          <cell r="O426">
            <v>1323794.7481445251</v>
          </cell>
          <cell r="P426">
            <v>1356889.6168481379</v>
          </cell>
          <cell r="Q426">
            <v>0.94555355086840576</v>
          </cell>
          <cell r="R426" t="str">
            <v>L</v>
          </cell>
          <cell r="AD426" t="str">
            <v>Repex</v>
          </cell>
        </row>
        <row r="427">
          <cell r="A427" t="str">
            <v>ESS_79_M</v>
          </cell>
          <cell r="B427" t="str">
            <v>Zone Substation Indoor Switchboards (Replacement, Refurbishment &amp; Conversion)</v>
          </cell>
          <cell r="C427" t="str">
            <v>Renewal</v>
          </cell>
          <cell r="D427">
            <v>3300</v>
          </cell>
          <cell r="E427">
            <v>0</v>
          </cell>
          <cell r="F427">
            <v>1199956.2651964878</v>
          </cell>
          <cell r="G427">
            <v>1773433.68</v>
          </cell>
          <cell r="H427">
            <v>1513016.0577097435</v>
          </cell>
          <cell r="I427">
            <v>1136910.8087562923</v>
          </cell>
          <cell r="J427">
            <v>1170041.6640624998</v>
          </cell>
          <cell r="K427">
            <v>1199292.7056640622</v>
          </cell>
          <cell r="L427">
            <v>1229275.0233056636</v>
          </cell>
          <cell r="M427">
            <v>1260006.8988883051</v>
          </cell>
          <cell r="N427">
            <v>1291507.0713605126</v>
          </cell>
          <cell r="O427">
            <v>1323794.7481445251</v>
          </cell>
          <cell r="P427">
            <v>1356889.6168481379</v>
          </cell>
          <cell r="Q427">
            <v>0.79656822454388032</v>
          </cell>
          <cell r="R427" t="str">
            <v>M</v>
          </cell>
          <cell r="AD427" t="str">
            <v>Repex</v>
          </cell>
        </row>
        <row r="428">
          <cell r="A428" t="str">
            <v>ESS_79_S</v>
          </cell>
          <cell r="B428" t="str">
            <v>Zone Substation Indoor Switchboards (Replacement, Refurbishment &amp; Conversion)</v>
          </cell>
          <cell r="C428" t="str">
            <v>Renewal</v>
          </cell>
          <cell r="D428">
            <v>4950</v>
          </cell>
          <cell r="E428">
            <v>8007539</v>
          </cell>
          <cell r="F428">
            <v>3599868.7955894629</v>
          </cell>
          <cell r="G428">
            <v>5320301.0399999991</v>
          </cell>
          <cell r="H428">
            <v>4539048.1731292298</v>
          </cell>
          <cell r="I428">
            <v>3410732.4262688765</v>
          </cell>
          <cell r="J428">
            <v>3510124.9921874991</v>
          </cell>
          <cell r="K428">
            <v>3597878.1169921863</v>
          </cell>
          <cell r="L428">
            <v>3687825.0699169906</v>
          </cell>
          <cell r="M428">
            <v>3780020.696664915</v>
          </cell>
          <cell r="N428">
            <v>3874521.2140815374</v>
          </cell>
          <cell r="O428">
            <v>3971384.2444335753</v>
          </cell>
          <cell r="P428">
            <v>4070668.850544414</v>
          </cell>
          <cell r="Q428">
            <v>0.33850824810870844</v>
          </cell>
          <cell r="R428" t="str">
            <v>S</v>
          </cell>
          <cell r="AD428" t="str">
            <v>Repex</v>
          </cell>
        </row>
        <row r="429">
          <cell r="A429" t="str">
            <v>ESS_80</v>
          </cell>
          <cell r="B429" t="str">
            <v>Zone Substation Station Battery Replacement</v>
          </cell>
          <cell r="C429" t="str">
            <v>Renewal</v>
          </cell>
          <cell r="D429">
            <v>4350</v>
          </cell>
          <cell r="E429">
            <v>318036</v>
          </cell>
          <cell r="F429">
            <v>266760.30504183925</v>
          </cell>
          <cell r="G429">
            <v>567839.75</v>
          </cell>
          <cell r="H429">
            <v>655054.84386868821</v>
          </cell>
          <cell r="I429">
            <v>656589.82668878057</v>
          </cell>
          <cell r="J429">
            <v>679693.04720558366</v>
          </cell>
          <cell r="K429">
            <v>696685.37338572321</v>
          </cell>
          <cell r="L429">
            <v>714102.50772036635</v>
          </cell>
          <cell r="M429">
            <v>731955.07041337527</v>
          </cell>
          <cell r="N429">
            <v>750253.94717370963</v>
          </cell>
          <cell r="O429">
            <v>769010.29585305229</v>
          </cell>
          <cell r="P429">
            <v>788235.55324937846</v>
          </cell>
          <cell r="Q429"/>
          <cell r="R429" t="str">
            <v>Program</v>
          </cell>
          <cell r="S429" t="str">
            <v>Tony Remington</v>
          </cell>
          <cell r="T429" t="str">
            <v>Primary Systems - Zone subs</v>
          </cell>
          <cell r="U429" t="str">
            <v>Renewal</v>
          </cell>
          <cell r="V429" t="str">
            <v>Proactive program</v>
          </cell>
          <cell r="W429" t="str">
            <v>Primary Systems - Zone subs</v>
          </cell>
          <cell r="X429" t="str">
            <v>Brian Glawson</v>
          </cell>
          <cell r="Y429" t="str">
            <v>Mark Garrett</v>
          </cell>
          <cell r="Z429" t="str">
            <v>Richard Jagger</v>
          </cell>
          <cell r="AA429" t="str">
            <v>Bob Ackerly</v>
          </cell>
          <cell r="AB429">
            <v>2464280.725599308</v>
          </cell>
          <cell r="AC429" t="str">
            <v>ESS_80_S Zone Substation Station Battery Replacement</v>
          </cell>
          <cell r="AD429" t="str">
            <v>Repex</v>
          </cell>
        </row>
        <row r="430">
          <cell r="A430" t="str">
            <v>ESS_80_L</v>
          </cell>
          <cell r="B430" t="str">
            <v>Zone Substation Station Battery Replacement</v>
          </cell>
          <cell r="C430" t="str">
            <v>Renewal</v>
          </cell>
          <cell r="D430">
            <v>1450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0.96465977448529205</v>
          </cell>
          <cell r="R430" t="str">
            <v>L</v>
          </cell>
          <cell r="S430"/>
          <cell r="T430"/>
          <cell r="U430"/>
          <cell r="V430"/>
          <cell r="W430"/>
          <cell r="X430"/>
          <cell r="Y430"/>
          <cell r="Z430"/>
          <cell r="AA430"/>
          <cell r="AB430">
            <v>0</v>
          </cell>
          <cell r="AD430" t="str">
            <v>Repex</v>
          </cell>
        </row>
        <row r="431">
          <cell r="A431" t="str">
            <v>ESS_80_M</v>
          </cell>
          <cell r="B431" t="str">
            <v>Zone Substation Station Battery Replacement</v>
          </cell>
          <cell r="C431" t="str">
            <v>Renewal</v>
          </cell>
          <cell r="D431">
            <v>2900</v>
          </cell>
          <cell r="E431">
            <v>0</v>
          </cell>
          <cell r="F431">
            <v>106704.12201673571</v>
          </cell>
          <cell r="G431">
            <v>227135.9</v>
          </cell>
          <cell r="H431">
            <v>262021.93754747527</v>
          </cell>
          <cell r="I431">
            <v>262635.93067551224</v>
          </cell>
          <cell r="J431">
            <v>271877.21888223349</v>
          </cell>
          <cell r="K431">
            <v>278674.14935428929</v>
          </cell>
          <cell r="L431">
            <v>285641.00308814656</v>
          </cell>
          <cell r="M431">
            <v>292782.02816535014</v>
          </cell>
          <cell r="N431">
            <v>300101.57886948384</v>
          </cell>
          <cell r="O431">
            <v>307604.11834122089</v>
          </cell>
          <cell r="P431">
            <v>315294.22129975137</v>
          </cell>
          <cell r="Q431">
            <v>0.8359702708401564</v>
          </cell>
          <cell r="R431" t="str">
            <v>M</v>
          </cell>
          <cell r="AD431" t="str">
            <v>Repex</v>
          </cell>
        </row>
        <row r="432">
          <cell r="A432" t="str">
            <v>ESS_80_S</v>
          </cell>
          <cell r="B432" t="str">
            <v>Zone Substation Station Battery Replacement</v>
          </cell>
          <cell r="C432" t="str">
            <v>Renewal</v>
          </cell>
          <cell r="D432">
            <v>4350</v>
          </cell>
          <cell r="E432">
            <v>318036</v>
          </cell>
          <cell r="F432">
            <v>160056.18302510356</v>
          </cell>
          <cell r="G432">
            <v>340703.85</v>
          </cell>
          <cell r="H432">
            <v>393032.90632121294</v>
          </cell>
          <cell r="I432">
            <v>393953.89601326833</v>
          </cell>
          <cell r="J432">
            <v>407815.82832335023</v>
          </cell>
          <cell r="K432">
            <v>418011.22403143393</v>
          </cell>
          <cell r="L432">
            <v>428461.50463221985</v>
          </cell>
          <cell r="M432">
            <v>439173.04224802519</v>
          </cell>
          <cell r="N432">
            <v>450152.36830422579</v>
          </cell>
          <cell r="O432">
            <v>461406.17751183134</v>
          </cell>
          <cell r="P432">
            <v>472941.33194962709</v>
          </cell>
          <cell r="Q432">
            <v>0.46144847977405223</v>
          </cell>
          <cell r="R432" t="str">
            <v>S</v>
          </cell>
          <cell r="AD432" t="str">
            <v>Repex</v>
          </cell>
        </row>
        <row r="433">
          <cell r="A433" t="str">
            <v>ESS_81</v>
          </cell>
          <cell r="B433" t="str">
            <v>Zone Substation Voltage Transformer Replacement</v>
          </cell>
          <cell r="C433" t="str">
            <v>Renewal</v>
          </cell>
          <cell r="D433">
            <v>3600</v>
          </cell>
          <cell r="E433">
            <v>493528</v>
          </cell>
          <cell r="F433">
            <v>220338.36463736393</v>
          </cell>
          <cell r="G433">
            <v>489176.125</v>
          </cell>
          <cell r="H433">
            <v>282454.42307379737</v>
          </cell>
          <cell r="I433">
            <v>301207.60632552992</v>
          </cell>
          <cell r="J433">
            <v>309067.60937499994</v>
          </cell>
          <cell r="K433">
            <v>316794.2996093749</v>
          </cell>
          <cell r="L433">
            <v>324714.15709960926</v>
          </cell>
          <cell r="M433">
            <v>332832.01102709945</v>
          </cell>
          <cell r="N433">
            <v>341152.81130277691</v>
          </cell>
          <cell r="O433">
            <v>349681.6315853463</v>
          </cell>
          <cell r="P433">
            <v>358423.67237497983</v>
          </cell>
          <cell r="Q433"/>
          <cell r="R433" t="str">
            <v>Program</v>
          </cell>
          <cell r="S433" t="str">
            <v>Tony Remington</v>
          </cell>
          <cell r="T433" t="str">
            <v>Primary Systems - Zone subs</v>
          </cell>
          <cell r="U433" t="str">
            <v>Renewal</v>
          </cell>
          <cell r="V433" t="str">
            <v>Proactive program</v>
          </cell>
          <cell r="W433" t="str">
            <v>Primary Systems - Zone subs</v>
          </cell>
          <cell r="X433" t="str">
            <v>Brian Glawson</v>
          </cell>
          <cell r="Y433" t="str">
            <v>Mark Garrett</v>
          </cell>
          <cell r="Z433" t="str">
            <v>Richard Jagger</v>
          </cell>
          <cell r="AA433" t="str">
            <v>Bob Ackerly</v>
          </cell>
          <cell r="AB433">
            <v>1786704.5190366912</v>
          </cell>
          <cell r="AC433" t="str">
            <v>ESS_81_S Zone Substation Voltage Transformers</v>
          </cell>
          <cell r="AD433" t="str">
            <v>Repex</v>
          </cell>
        </row>
        <row r="434">
          <cell r="A434" t="str">
            <v>ESS_81_L</v>
          </cell>
          <cell r="B434" t="str">
            <v>Zone Substation Voltage Transformer Replacement</v>
          </cell>
          <cell r="C434" t="str">
            <v>Renewal</v>
          </cell>
          <cell r="D434">
            <v>1200</v>
          </cell>
          <cell r="E434">
            <v>0</v>
          </cell>
          <cell r="F434">
            <v>44067.672927472791</v>
          </cell>
          <cell r="G434">
            <v>97835.225000000006</v>
          </cell>
          <cell r="H434">
            <v>56490.884614759489</v>
          </cell>
          <cell r="I434">
            <v>60241.521265105985</v>
          </cell>
          <cell r="J434">
            <v>61813.521874999984</v>
          </cell>
          <cell r="K434">
            <v>63358.859921874981</v>
          </cell>
          <cell r="L434">
            <v>64942.831419921851</v>
          </cell>
          <cell r="M434">
            <v>66566.402205419887</v>
          </cell>
          <cell r="N434">
            <v>68230.56226055538</v>
          </cell>
          <cell r="O434">
            <v>69936.326317069252</v>
          </cell>
          <cell r="P434">
            <v>71684.734474995974</v>
          </cell>
          <cell r="Q434">
            <v>0.98051722976956524</v>
          </cell>
          <cell r="R434" t="str">
            <v>L</v>
          </cell>
          <cell r="AD434" t="str">
            <v>Repex</v>
          </cell>
        </row>
        <row r="435">
          <cell r="A435" t="str">
            <v>ESS_81_M</v>
          </cell>
          <cell r="B435" t="str">
            <v>Zone Substation Voltage Transformer Replacement</v>
          </cell>
          <cell r="C435" t="str">
            <v>Renewal</v>
          </cell>
          <cell r="D435">
            <v>2400</v>
          </cell>
          <cell r="E435">
            <v>0</v>
          </cell>
          <cell r="F435">
            <v>44067.672927472791</v>
          </cell>
          <cell r="G435">
            <v>97835.225000000006</v>
          </cell>
          <cell r="H435">
            <v>56490.884614759489</v>
          </cell>
          <cell r="I435">
            <v>60241.521265105985</v>
          </cell>
          <cell r="J435">
            <v>61813.521874999984</v>
          </cell>
          <cell r="K435">
            <v>63358.859921874981</v>
          </cell>
          <cell r="L435">
            <v>64942.831419921851</v>
          </cell>
          <cell r="M435">
            <v>66566.402205419887</v>
          </cell>
          <cell r="N435">
            <v>68230.56226055538</v>
          </cell>
          <cell r="O435">
            <v>69936.326317069252</v>
          </cell>
          <cell r="P435">
            <v>71684.734474995974</v>
          </cell>
          <cell r="Q435">
            <v>0.89418994686079123</v>
          </cell>
          <cell r="R435" t="str">
            <v>M</v>
          </cell>
          <cell r="S435"/>
          <cell r="T435"/>
          <cell r="U435"/>
          <cell r="V435"/>
          <cell r="W435"/>
          <cell r="X435"/>
          <cell r="Y435"/>
          <cell r="Z435"/>
          <cell r="AA435"/>
          <cell r="AB435">
            <v>258635.30380733829</v>
          </cell>
          <cell r="AD435" t="str">
            <v>Repex</v>
          </cell>
        </row>
        <row r="436">
          <cell r="A436" t="str">
            <v>ESS_81_S</v>
          </cell>
          <cell r="B436" t="str">
            <v>Zone Substation Voltage Transformer Replacement</v>
          </cell>
          <cell r="C436" t="str">
            <v>Renewal</v>
          </cell>
          <cell r="D436">
            <v>3600</v>
          </cell>
          <cell r="E436">
            <v>493528</v>
          </cell>
          <cell r="F436">
            <v>132203.01878241837</v>
          </cell>
          <cell r="G436">
            <v>293505.67499999999</v>
          </cell>
          <cell r="H436">
            <v>169472.65384427842</v>
          </cell>
          <cell r="I436">
            <v>180724.56379531795</v>
          </cell>
          <cell r="J436">
            <v>185440.56562499996</v>
          </cell>
          <cell r="K436">
            <v>190076.57976562495</v>
          </cell>
          <cell r="L436">
            <v>194828.49425976555</v>
          </cell>
          <cell r="M436">
            <v>199699.20661625967</v>
          </cell>
          <cell r="N436">
            <v>204691.68678166613</v>
          </cell>
          <cell r="O436">
            <v>209808.97895120777</v>
          </cell>
          <cell r="P436">
            <v>215054.20342498791</v>
          </cell>
          <cell r="Q436">
            <v>0.74771345787222609</v>
          </cell>
          <cell r="R436" t="str">
            <v>S</v>
          </cell>
          <cell r="AD436" t="str">
            <v>Repex</v>
          </cell>
        </row>
        <row r="437">
          <cell r="A437" t="str">
            <v>ESS_82</v>
          </cell>
          <cell r="B437" t="str">
            <v>Zone Substation Current Transformer Replacement</v>
          </cell>
          <cell r="C437" t="str">
            <v>Renewal</v>
          </cell>
          <cell r="D437">
            <v>3600</v>
          </cell>
          <cell r="E437">
            <v>826324</v>
          </cell>
          <cell r="F437">
            <v>797073.17255464697</v>
          </cell>
          <cell r="G437">
            <v>1101057.0499999998</v>
          </cell>
          <cell r="H437">
            <v>1031269.3029936207</v>
          </cell>
          <cell r="I437">
            <v>1032971.3564394163</v>
          </cell>
          <cell r="J437">
            <v>1059660.3749999998</v>
          </cell>
          <cell r="K437">
            <v>1086151.8843749997</v>
          </cell>
          <cell r="L437">
            <v>1113305.6814843747</v>
          </cell>
          <cell r="M437">
            <v>1141138.3235214837</v>
          </cell>
          <cell r="N437">
            <v>1169666.7816095208</v>
          </cell>
          <cell r="O437">
            <v>1198908.4511497586</v>
          </cell>
          <cell r="P437">
            <v>1228881.1624285025</v>
          </cell>
          <cell r="Q437"/>
          <cell r="R437" t="str">
            <v>Program</v>
          </cell>
          <cell r="S437" t="str">
            <v>Tony Remington</v>
          </cell>
          <cell r="T437" t="str">
            <v>Primary Systems - Zone subs</v>
          </cell>
          <cell r="U437" t="str">
            <v>Renewal</v>
          </cell>
          <cell r="V437" t="str">
            <v>Proactive program</v>
          </cell>
          <cell r="W437" t="str">
            <v>Primary Systems - Zone subs</v>
          </cell>
          <cell r="X437" t="str">
            <v>Brian Glawson</v>
          </cell>
          <cell r="Y437" t="str">
            <v>Mark Garrett</v>
          </cell>
          <cell r="Z437" t="str">
            <v>Richard Jagger</v>
          </cell>
          <cell r="AA437" t="str">
            <v>Bob Ackerly</v>
          </cell>
          <cell r="AB437">
            <v>4788694.8819876835</v>
          </cell>
          <cell r="AC437" t="str">
            <v>ESS_82_S Zone Substation Current Transformers</v>
          </cell>
          <cell r="AD437" t="str">
            <v>Repex</v>
          </cell>
        </row>
        <row r="438">
          <cell r="A438" t="str">
            <v>ESS_82_L</v>
          </cell>
          <cell r="B438" t="str">
            <v>Zone Substation Current Transformer Replacement</v>
          </cell>
          <cell r="C438" t="str">
            <v>Renewal</v>
          </cell>
          <cell r="D438">
            <v>1200</v>
          </cell>
          <cell r="E438">
            <v>0</v>
          </cell>
          <cell r="F438">
            <v>159414.63451092941</v>
          </cell>
          <cell r="G438">
            <v>220211.41</v>
          </cell>
          <cell r="H438">
            <v>206253.86059872416</v>
          </cell>
          <cell r="I438">
            <v>206594.27128788328</v>
          </cell>
          <cell r="J438">
            <v>211932.07499999995</v>
          </cell>
          <cell r="K438">
            <v>217230.37687499993</v>
          </cell>
          <cell r="L438">
            <v>222661.1362968749</v>
          </cell>
          <cell r="M438">
            <v>228227.66470429677</v>
          </cell>
          <cell r="N438">
            <v>233933.35632190417</v>
          </cell>
          <cell r="O438">
            <v>239781.69022995172</v>
          </cell>
          <cell r="P438">
            <v>245776.23248570049</v>
          </cell>
          <cell r="Q438">
            <v>0.98107781093607327</v>
          </cell>
          <cell r="R438" t="str">
            <v>L</v>
          </cell>
          <cell r="AD438" t="str">
            <v>Repex</v>
          </cell>
        </row>
        <row r="439">
          <cell r="A439" t="str">
            <v>ESS_82_M</v>
          </cell>
          <cell r="B439" t="str">
            <v>Zone Substation Current Transformer Replacement</v>
          </cell>
          <cell r="C439" t="str">
            <v>Renewal</v>
          </cell>
          <cell r="D439">
            <v>2400</v>
          </cell>
          <cell r="E439">
            <v>0</v>
          </cell>
          <cell r="F439">
            <v>159414.63451092941</v>
          </cell>
          <cell r="G439">
            <v>220211.41</v>
          </cell>
          <cell r="H439">
            <v>206253.86059872416</v>
          </cell>
          <cell r="I439">
            <v>206594.27128788328</v>
          </cell>
          <cell r="J439">
            <v>211932.07499999995</v>
          </cell>
          <cell r="K439">
            <v>217230.37687499993</v>
          </cell>
          <cell r="L439">
            <v>222661.1362968749</v>
          </cell>
          <cell r="M439">
            <v>228227.66470429677</v>
          </cell>
          <cell r="N439">
            <v>233933.35632190417</v>
          </cell>
          <cell r="O439">
            <v>239781.69022995172</v>
          </cell>
          <cell r="P439">
            <v>245776.23248570049</v>
          </cell>
          <cell r="Q439">
            <v>0.89309222475880079</v>
          </cell>
          <cell r="R439" t="str">
            <v>M</v>
          </cell>
          <cell r="AD439" t="str">
            <v>Repex</v>
          </cell>
        </row>
        <row r="440">
          <cell r="A440" t="str">
            <v>ESS_82_S</v>
          </cell>
          <cell r="B440" t="str">
            <v>Zone Substation Current Transformer Replacement</v>
          </cell>
          <cell r="C440" t="str">
            <v>Renewal</v>
          </cell>
          <cell r="D440">
            <v>3600</v>
          </cell>
          <cell r="E440">
            <v>826324</v>
          </cell>
          <cell r="F440">
            <v>478243.90353278816</v>
          </cell>
          <cell r="G440">
            <v>660634.22999999986</v>
          </cell>
          <cell r="H440">
            <v>618761.58179617242</v>
          </cell>
          <cell r="I440">
            <v>619782.81386364973</v>
          </cell>
          <cell r="J440">
            <v>635796.22499999986</v>
          </cell>
          <cell r="K440">
            <v>651691.13062499976</v>
          </cell>
          <cell r="L440">
            <v>667983.40889062476</v>
          </cell>
          <cell r="M440">
            <v>684682.99411289021</v>
          </cell>
          <cell r="N440">
            <v>701800.06896571245</v>
          </cell>
          <cell r="O440">
            <v>719345.07068985514</v>
          </cell>
          <cell r="P440">
            <v>737328.69745710143</v>
          </cell>
          <cell r="Q440">
            <v>0.74308765606341864</v>
          </cell>
          <cell r="R440" t="str">
            <v>S</v>
          </cell>
          <cell r="S440"/>
          <cell r="T440"/>
          <cell r="U440"/>
          <cell r="V440"/>
          <cell r="W440"/>
          <cell r="X440"/>
          <cell r="Y440"/>
          <cell r="Z440"/>
          <cell r="AA440"/>
          <cell r="AB440">
            <v>3203746.5291926106</v>
          </cell>
          <cell r="AD440" t="str">
            <v>Repex</v>
          </cell>
        </row>
        <row r="441">
          <cell r="A441" t="str">
            <v>ESS_83</v>
          </cell>
          <cell r="B441" t="str">
            <v>Zone Substation Surge Diverter Replacement</v>
          </cell>
          <cell r="C441" t="str">
            <v>Renewal</v>
          </cell>
          <cell r="D441">
            <v>4350</v>
          </cell>
          <cell r="E441">
            <v>440084</v>
          </cell>
          <cell r="F441">
            <v>35792.023485848593</v>
          </cell>
          <cell r="G441">
            <v>139146.82500000001</v>
          </cell>
          <cell r="H441">
            <v>526254.47181843268</v>
          </cell>
          <cell r="I441">
            <v>656385.31546205329</v>
          </cell>
          <cell r="J441">
            <v>551906.44531249988</v>
          </cell>
          <cell r="K441">
            <v>565704.10644531227</v>
          </cell>
          <cell r="L441">
            <v>579846.70910644508</v>
          </cell>
          <cell r="M441">
            <v>594342.87683410617</v>
          </cell>
          <cell r="N441">
            <v>609201.44875495881</v>
          </cell>
          <cell r="O441">
            <v>624431.48497383262</v>
          </cell>
          <cell r="P441">
            <v>640042.27209817828</v>
          </cell>
          <cell r="Q441"/>
          <cell r="R441" t="str">
            <v>Program</v>
          </cell>
          <cell r="S441" t="str">
            <v>Nathaniel Nixon</v>
          </cell>
          <cell r="T441" t="str">
            <v>Primary Systems - Zone subs</v>
          </cell>
          <cell r="U441" t="str">
            <v>Renewal</v>
          </cell>
          <cell r="V441" t="str">
            <v>Proactive program</v>
          </cell>
          <cell r="W441" t="str">
            <v>Primary Systems - Zone subs</v>
          </cell>
          <cell r="X441" t="str">
            <v>Brian Glawson</v>
          </cell>
          <cell r="Y441" t="str">
            <v>Mark Garrett</v>
          </cell>
          <cell r="Z441" t="str">
            <v>Richard Jagger</v>
          </cell>
          <cell r="AA441" t="str">
            <v>Bob Ackerly</v>
          </cell>
          <cell r="AB441">
            <v>1797662.6357663346</v>
          </cell>
          <cell r="AC441" t="str">
            <v>ESS_83_S Zone Substation Surge Diverter Replacement</v>
          </cell>
          <cell r="AD441" t="str">
            <v>Repex</v>
          </cell>
        </row>
        <row r="442">
          <cell r="A442" t="str">
            <v>ESS_83_L</v>
          </cell>
          <cell r="B442" t="str">
            <v>Zone Substation Surge Diverter Replacement</v>
          </cell>
          <cell r="C442" t="str">
            <v>Renewal</v>
          </cell>
          <cell r="D442">
            <v>1450</v>
          </cell>
          <cell r="E442">
            <v>0</v>
          </cell>
          <cell r="F442">
            <v>7158.4046971697189</v>
          </cell>
          <cell r="G442">
            <v>27829.365000000005</v>
          </cell>
          <cell r="H442">
            <v>105250.89436368653</v>
          </cell>
          <cell r="I442">
            <v>131277.06309241065</v>
          </cell>
          <cell r="J442">
            <v>110381.28906249997</v>
          </cell>
          <cell r="K442">
            <v>113140.82128906247</v>
          </cell>
          <cell r="L442">
            <v>115969.34182128902</v>
          </cell>
          <cell r="M442">
            <v>118868.57536682123</v>
          </cell>
          <cell r="N442">
            <v>121840.28975099175</v>
          </cell>
          <cell r="O442">
            <v>124886.29699476653</v>
          </cell>
          <cell r="P442">
            <v>128008.45441963566</v>
          </cell>
          <cell r="Q442">
            <v>0.96465977448529205</v>
          </cell>
          <cell r="R442" t="str">
            <v>L</v>
          </cell>
          <cell r="AD442" t="str">
            <v>Repex</v>
          </cell>
        </row>
        <row r="443">
          <cell r="A443" t="str">
            <v>ESS_83_M</v>
          </cell>
          <cell r="B443" t="str">
            <v>Zone Substation Surge Diverter Replacement</v>
          </cell>
          <cell r="C443" t="str">
            <v>Renewal</v>
          </cell>
          <cell r="D443">
            <v>2900</v>
          </cell>
          <cell r="E443">
            <v>0</v>
          </cell>
          <cell r="F443">
            <v>7158.4046971697189</v>
          </cell>
          <cell r="G443">
            <v>27829.365000000005</v>
          </cell>
          <cell r="H443">
            <v>105250.89436368653</v>
          </cell>
          <cell r="I443">
            <v>131277.06309241065</v>
          </cell>
          <cell r="J443">
            <v>110381.28906249997</v>
          </cell>
          <cell r="K443">
            <v>113140.82128906247</v>
          </cell>
          <cell r="L443">
            <v>115969.34182128902</v>
          </cell>
          <cell r="M443">
            <v>118868.57536682123</v>
          </cell>
          <cell r="N443">
            <v>121840.28975099175</v>
          </cell>
          <cell r="O443">
            <v>124886.29699476653</v>
          </cell>
          <cell r="P443">
            <v>128008.45441963566</v>
          </cell>
          <cell r="Q443">
            <v>0.83616233590370814</v>
          </cell>
          <cell r="R443" t="str">
            <v>M</v>
          </cell>
          <cell r="AD443" t="str">
            <v>Repex</v>
          </cell>
        </row>
        <row r="444">
          <cell r="A444" t="str">
            <v>ESS_83_S</v>
          </cell>
          <cell r="B444" t="str">
            <v>Zone Substation Surge Diverter Replacement</v>
          </cell>
          <cell r="C444" t="str">
            <v>Renewal</v>
          </cell>
          <cell r="D444">
            <v>4350</v>
          </cell>
          <cell r="E444">
            <v>440084</v>
          </cell>
          <cell r="F444">
            <v>21475.214091509155</v>
          </cell>
          <cell r="G444">
            <v>83488.095000000016</v>
          </cell>
          <cell r="H444">
            <v>315752.68309105956</v>
          </cell>
          <cell r="I444">
            <v>393831.18927723193</v>
          </cell>
          <cell r="J444">
            <v>331143.86718749994</v>
          </cell>
          <cell r="K444">
            <v>339422.46386718738</v>
          </cell>
          <cell r="L444">
            <v>347908.02546386706</v>
          </cell>
          <cell r="M444">
            <v>356605.72610046371</v>
          </cell>
          <cell r="N444">
            <v>365520.86925297527</v>
          </cell>
          <cell r="O444">
            <v>374658.89098429959</v>
          </cell>
          <cell r="P444">
            <v>384025.36325890699</v>
          </cell>
          <cell r="Q444">
            <v>0.46233598201978748</v>
          </cell>
          <cell r="R444" t="str">
            <v>S</v>
          </cell>
          <cell r="AD444" t="str">
            <v>Repex</v>
          </cell>
        </row>
        <row r="445">
          <cell r="A445" t="str">
            <v>ESS_84</v>
          </cell>
          <cell r="B445" t="str">
            <v xml:space="preserve">Zone Substation Unplanned Equipment Failure Replacement </v>
          </cell>
          <cell r="C445" t="str">
            <v>Renewal</v>
          </cell>
          <cell r="D445">
            <v>4350</v>
          </cell>
          <cell r="E445">
            <v>373607</v>
          </cell>
          <cell r="F445">
            <v>854879.33517349034</v>
          </cell>
          <cell r="G445">
            <v>384374.99999999994</v>
          </cell>
          <cell r="H445">
            <v>321289.98783568712</v>
          </cell>
          <cell r="I445">
            <v>318644.32069330837</v>
          </cell>
          <cell r="J445">
            <v>331143.86718749994</v>
          </cell>
          <cell r="K445">
            <v>339422.46386718738</v>
          </cell>
          <cell r="L445">
            <v>347908.02546386706</v>
          </cell>
          <cell r="M445">
            <v>356605.72610046371</v>
          </cell>
          <cell r="N445">
            <v>365520.86925297527</v>
          </cell>
          <cell r="O445">
            <v>374658.89098429959</v>
          </cell>
          <cell r="P445">
            <v>384025.36325890699</v>
          </cell>
          <cell r="Q445"/>
          <cell r="R445" t="str">
            <v>Program</v>
          </cell>
          <cell r="S445" t="str">
            <v>Tony Remington</v>
          </cell>
          <cell r="T445" t="str">
            <v>Primary Systems - Zone subs</v>
          </cell>
          <cell r="U445" t="str">
            <v>Renewal</v>
          </cell>
          <cell r="V445" t="str">
            <v>Reactive program</v>
          </cell>
          <cell r="W445" t="str">
            <v>Primary Systems - Zone subs</v>
          </cell>
          <cell r="X445" t="str">
            <v>Brian Glawson</v>
          </cell>
          <cell r="Y445" t="str">
            <v>Mark Garrett</v>
          </cell>
          <cell r="Z445" t="str">
            <v>Richard Jagger</v>
          </cell>
          <cell r="AA445" t="str">
            <v>Bob Ackerly</v>
          </cell>
          <cell r="AB445">
            <v>2252795.6437024861</v>
          </cell>
          <cell r="AC445" t="str">
            <v>ESS_84_S Unplanned Equipment Failure</v>
          </cell>
          <cell r="AD445" t="str">
            <v>Repex</v>
          </cell>
        </row>
        <row r="446">
          <cell r="A446" t="str">
            <v>ESS_84_L</v>
          </cell>
          <cell r="B446" t="str">
            <v xml:space="preserve">Zone Substation Unplanned Equipment Failure Replacement </v>
          </cell>
          <cell r="C446" t="str">
            <v>Renewal</v>
          </cell>
          <cell r="D446">
            <v>1450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0.96465977448529205</v>
          </cell>
          <cell r="R446" t="str">
            <v>L</v>
          </cell>
          <cell r="S446"/>
          <cell r="T446"/>
          <cell r="U446"/>
          <cell r="V446"/>
          <cell r="W446"/>
          <cell r="X446"/>
          <cell r="Y446"/>
          <cell r="Z446"/>
          <cell r="AA446"/>
          <cell r="AB446">
            <v>0</v>
          </cell>
          <cell r="AD446" t="str">
            <v>Repex</v>
          </cell>
        </row>
        <row r="447">
          <cell r="A447" t="str">
            <v>ESS_84_M</v>
          </cell>
          <cell r="B447" t="str">
            <v xml:space="preserve">Zone Substation Unplanned Equipment Failure Replacement </v>
          </cell>
          <cell r="C447" t="str">
            <v>Renewal</v>
          </cell>
          <cell r="D447">
            <v>2900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0.83947648771444106</v>
          </cell>
          <cell r="R447" t="str">
            <v>M</v>
          </cell>
          <cell r="AD447" t="str">
            <v>Repex</v>
          </cell>
        </row>
        <row r="448">
          <cell r="A448" t="str">
            <v>ESS_84_S</v>
          </cell>
          <cell r="B448" t="str">
            <v xml:space="preserve">Zone Substation Unplanned Equipment Failure Replacement </v>
          </cell>
          <cell r="C448" t="str">
            <v>Renewal</v>
          </cell>
          <cell r="D448">
            <v>4350</v>
          </cell>
          <cell r="E448">
            <v>373607</v>
          </cell>
          <cell r="F448">
            <v>854879.33517349034</v>
          </cell>
          <cell r="G448">
            <v>384374.99999999994</v>
          </cell>
          <cell r="H448">
            <v>321289.98783568712</v>
          </cell>
          <cell r="I448">
            <v>318644.32069330837</v>
          </cell>
          <cell r="J448">
            <v>331143.86718749994</v>
          </cell>
          <cell r="K448">
            <v>339422.46386718738</v>
          </cell>
          <cell r="L448">
            <v>347908.02546386706</v>
          </cell>
          <cell r="M448">
            <v>356605.72610046371</v>
          </cell>
          <cell r="N448">
            <v>365520.86925297527</v>
          </cell>
          <cell r="O448">
            <v>374658.89098429959</v>
          </cell>
          <cell r="P448">
            <v>384025.36325890699</v>
          </cell>
          <cell r="Q448">
            <v>0.46466303396079156</v>
          </cell>
          <cell r="R448" t="str">
            <v>S</v>
          </cell>
          <cell r="AD448" t="str">
            <v>Repex</v>
          </cell>
        </row>
        <row r="449">
          <cell r="A449" t="str">
            <v>ESS_85</v>
          </cell>
          <cell r="B449" t="str">
            <v xml:space="preserve">Zone Substation Protection Upgrades and Replacements </v>
          </cell>
          <cell r="C449" t="str">
            <v>Renewal</v>
          </cell>
          <cell r="D449">
            <v>5100</v>
          </cell>
          <cell r="E449">
            <v>1578936</v>
          </cell>
          <cell r="F449">
            <v>983466.09102260484</v>
          </cell>
          <cell r="G449">
            <v>2022272.7249999996</v>
          </cell>
          <cell r="H449">
            <v>1235627.8167139043</v>
          </cell>
          <cell r="I449">
            <v>613002.45326387906</v>
          </cell>
          <cell r="J449">
            <v>2759532.2265624991</v>
          </cell>
          <cell r="K449">
            <v>2828520.5322265616</v>
          </cell>
          <cell r="L449">
            <v>2899233.5455322256</v>
          </cell>
          <cell r="M449">
            <v>2971714.3841705308</v>
          </cell>
          <cell r="N449">
            <v>3046007.2437747936</v>
          </cell>
          <cell r="O449">
            <v>3122157.424869163</v>
          </cell>
          <cell r="P449">
            <v>3200211.3604908916</v>
          </cell>
          <cell r="Q449"/>
          <cell r="R449" t="str">
            <v>Program</v>
          </cell>
          <cell r="S449" t="str">
            <v>Tony Remington</v>
          </cell>
          <cell r="T449" t="str">
            <v>Primary Systems - Zone subs</v>
          </cell>
          <cell r="U449" t="str">
            <v>Renewal</v>
          </cell>
          <cell r="V449" t="str">
            <v>Proactive program</v>
          </cell>
          <cell r="W449" t="str">
            <v>Primary Systems - Zone subs</v>
          </cell>
          <cell r="X449" t="str">
            <v>Steve Gough</v>
          </cell>
          <cell r="Y449" t="str">
            <v>Mark Garrett</v>
          </cell>
          <cell r="Z449" t="str">
            <v>Richard Jagger</v>
          </cell>
          <cell r="AA449" t="str">
            <v>David Tovey</v>
          </cell>
          <cell r="AB449">
            <v>6433305.0860003876</v>
          </cell>
          <cell r="AC449" t="str">
            <v>ESS_85_S Zone Substation Protection</v>
          </cell>
          <cell r="AD449" t="str">
            <v>Repex</v>
          </cell>
        </row>
        <row r="450">
          <cell r="A450" t="str">
            <v>ESS_85_L</v>
          </cell>
          <cell r="B450" t="str">
            <v xml:space="preserve">Zone Substation Protection Upgrades and Replacements </v>
          </cell>
          <cell r="C450" t="str">
            <v>Renewal</v>
          </cell>
          <cell r="D450">
            <v>1700</v>
          </cell>
          <cell r="E450">
            <v>0</v>
          </cell>
          <cell r="F450">
            <v>196693.21820452099</v>
          </cell>
          <cell r="G450">
            <v>404454.54499999993</v>
          </cell>
          <cell r="H450">
            <v>247125.56334278089</v>
          </cell>
          <cell r="I450">
            <v>122600.49065277581</v>
          </cell>
          <cell r="J450">
            <v>551906.44531249988</v>
          </cell>
          <cell r="K450">
            <v>565704.10644531238</v>
          </cell>
          <cell r="L450">
            <v>579846.70910644508</v>
          </cell>
          <cell r="M450">
            <v>594342.87683410617</v>
          </cell>
          <cell r="N450">
            <v>609201.44875495869</v>
          </cell>
          <cell r="O450">
            <v>624431.48497383262</v>
          </cell>
          <cell r="P450">
            <v>640042.27209817828</v>
          </cell>
          <cell r="Q450">
            <v>0.94059419387602416</v>
          </cell>
          <cell r="R450" t="str">
            <v>L</v>
          </cell>
          <cell r="AD450" t="str">
            <v>Repex</v>
          </cell>
        </row>
        <row r="451">
          <cell r="A451" t="str">
            <v>ESS_85_M</v>
          </cell>
          <cell r="B451" t="str">
            <v xml:space="preserve">Zone Substation Protection Upgrades and Replacements </v>
          </cell>
          <cell r="C451" t="str">
            <v>Renewal</v>
          </cell>
          <cell r="D451">
            <v>3400</v>
          </cell>
          <cell r="E451">
            <v>0</v>
          </cell>
          <cell r="F451">
            <v>196693.21820452099</v>
          </cell>
          <cell r="G451">
            <v>404454.54499999993</v>
          </cell>
          <cell r="H451">
            <v>247125.56334278089</v>
          </cell>
          <cell r="I451">
            <v>122600.49065277581</v>
          </cell>
          <cell r="J451">
            <v>551906.44531249988</v>
          </cell>
          <cell r="K451">
            <v>565704.10644531238</v>
          </cell>
          <cell r="L451">
            <v>579846.70910644508</v>
          </cell>
          <cell r="M451">
            <v>594342.87683410617</v>
          </cell>
          <cell r="N451">
            <v>609201.44875495869</v>
          </cell>
          <cell r="O451">
            <v>624431.48497383262</v>
          </cell>
          <cell r="P451">
            <v>640042.27209817828</v>
          </cell>
          <cell r="Q451">
            <v>0.79259039713724388</v>
          </cell>
          <cell r="R451" t="str">
            <v>M</v>
          </cell>
          <cell r="S451"/>
          <cell r="T451"/>
          <cell r="U451"/>
          <cell r="V451"/>
          <cell r="W451"/>
          <cell r="X451"/>
          <cell r="Y451"/>
          <cell r="Z451"/>
          <cell r="AA451"/>
          <cell r="AB451">
            <v>970873.8172000777</v>
          </cell>
          <cell r="AD451" t="str">
            <v>Repex</v>
          </cell>
        </row>
        <row r="452">
          <cell r="A452" t="str">
            <v>ESS_85_S</v>
          </cell>
          <cell r="B452" t="str">
            <v xml:space="preserve">Zone Substation Protection Upgrades and Replacements </v>
          </cell>
          <cell r="C452" t="str">
            <v>Renewal</v>
          </cell>
          <cell r="D452">
            <v>5100</v>
          </cell>
          <cell r="E452">
            <v>1578936</v>
          </cell>
          <cell r="F452">
            <v>590079.65461356286</v>
          </cell>
          <cell r="G452">
            <v>1213363.6349999998</v>
          </cell>
          <cell r="H452">
            <v>741376.69002834253</v>
          </cell>
          <cell r="I452">
            <v>367801.4719583274</v>
          </cell>
          <cell r="J452">
            <v>1655719.3359374995</v>
          </cell>
          <cell r="K452">
            <v>1697112.319335937</v>
          </cell>
          <cell r="L452">
            <v>1739540.1273193352</v>
          </cell>
          <cell r="M452">
            <v>1783028.6305023185</v>
          </cell>
          <cell r="N452">
            <v>1827604.3462648762</v>
          </cell>
          <cell r="O452">
            <v>1873294.4549214977</v>
          </cell>
          <cell r="P452">
            <v>1920126.8162945351</v>
          </cell>
          <cell r="Q452">
            <v>0.32091038503302877</v>
          </cell>
          <cell r="R452" t="str">
            <v>S</v>
          </cell>
          <cell r="AD452" t="str">
            <v>Repex</v>
          </cell>
        </row>
        <row r="453">
          <cell r="A453" t="str">
            <v>ESS_86</v>
          </cell>
          <cell r="B453" t="str">
            <v xml:space="preserve">Zone Substation Environmental Compliance </v>
          </cell>
          <cell r="C453" t="str">
            <v>Compliance</v>
          </cell>
          <cell r="D453">
            <v>3450</v>
          </cell>
          <cell r="E453">
            <v>340070</v>
          </cell>
          <cell r="F453">
            <v>533778.6868641082</v>
          </cell>
          <cell r="G453">
            <v>702639.54999999993</v>
          </cell>
          <cell r="H453">
            <v>841880.8225820933</v>
          </cell>
          <cell r="I453">
            <v>841169.47871348565</v>
          </cell>
          <cell r="J453">
            <v>866493.11914062477</v>
          </cell>
          <cell r="K453">
            <v>888155.4471191403</v>
          </cell>
          <cell r="L453">
            <v>910359.33329711878</v>
          </cell>
          <cell r="M453">
            <v>933118.31662954669</v>
          </cell>
          <cell r="N453">
            <v>956446.27454528527</v>
          </cell>
          <cell r="O453">
            <v>980357.43140891718</v>
          </cell>
          <cell r="P453">
            <v>1004866.3671941399</v>
          </cell>
          <cell r="Q453"/>
          <cell r="R453" t="str">
            <v>Program</v>
          </cell>
          <cell r="S453" t="str">
            <v>Lindsay Mcpherson</v>
          </cell>
          <cell r="T453" t="str">
            <v>Primary Systems - Zone subs</v>
          </cell>
          <cell r="U453" t="str">
            <v>Compliance</v>
          </cell>
          <cell r="V453" t="str">
            <v>Proactive program</v>
          </cell>
          <cell r="W453" t="str">
            <v>Primary Systems - Zone subs</v>
          </cell>
          <cell r="X453" t="str">
            <v>Brian Glawson</v>
          </cell>
          <cell r="Y453" t="str">
            <v>Mark Garrett</v>
          </cell>
          <cell r="Z453" t="str">
            <v>Richard Jagger</v>
          </cell>
          <cell r="AA453" t="str">
            <v>Bob Ackerly</v>
          </cell>
          <cell r="AB453">
            <v>3259538.5381596871</v>
          </cell>
          <cell r="AC453" t="str">
            <v>ESS_76_S and ESS_86_S Environmental Compliance and PCB Decontamination</v>
          </cell>
          <cell r="AD453" t="str">
            <v>Augex</v>
          </cell>
        </row>
        <row r="454">
          <cell r="A454" t="str">
            <v>ESS_86_L</v>
          </cell>
          <cell r="B454" t="str">
            <v xml:space="preserve">Zone Substation Environmental Compliance </v>
          </cell>
          <cell r="C454" t="str">
            <v>Compliance</v>
          </cell>
          <cell r="D454">
            <v>1150</v>
          </cell>
          <cell r="E454">
            <v>0</v>
          </cell>
          <cell r="F454">
            <v>106755.73737282165</v>
          </cell>
          <cell r="G454">
            <v>140527.90999999997</v>
          </cell>
          <cell r="H454">
            <v>168376.16451641868</v>
          </cell>
          <cell r="I454">
            <v>168233.89574269712</v>
          </cell>
          <cell r="J454">
            <v>173298.62382812495</v>
          </cell>
          <cell r="K454">
            <v>177631.08942382806</v>
          </cell>
          <cell r="L454">
            <v>182071.86665942377</v>
          </cell>
          <cell r="M454">
            <v>186623.66332590932</v>
          </cell>
          <cell r="N454">
            <v>191289.25490905705</v>
          </cell>
          <cell r="O454">
            <v>196071.48628178344</v>
          </cell>
          <cell r="P454">
            <v>200973.27343882798</v>
          </cell>
          <cell r="Q454">
            <v>0.98178754864143447</v>
          </cell>
          <cell r="R454" t="str">
            <v>L</v>
          </cell>
          <cell r="AD454" t="str">
            <v>Augex</v>
          </cell>
        </row>
        <row r="455">
          <cell r="A455" t="str">
            <v>ESS_86_M</v>
          </cell>
          <cell r="B455" t="str">
            <v xml:space="preserve">Zone Substation Environmental Compliance </v>
          </cell>
          <cell r="C455" t="str">
            <v>Compliance</v>
          </cell>
          <cell r="D455">
            <v>2300</v>
          </cell>
          <cell r="E455">
            <v>0</v>
          </cell>
          <cell r="F455">
            <v>106755.73737282165</v>
          </cell>
          <cell r="G455">
            <v>140527.90999999997</v>
          </cell>
          <cell r="H455">
            <v>168376.16451641868</v>
          </cell>
          <cell r="I455">
            <v>168233.89574269712</v>
          </cell>
          <cell r="J455">
            <v>173298.62382812495</v>
          </cell>
          <cell r="K455">
            <v>177631.08942382806</v>
          </cell>
          <cell r="L455">
            <v>182071.86665942377</v>
          </cell>
          <cell r="M455">
            <v>186623.66332590932</v>
          </cell>
          <cell r="N455">
            <v>191289.25490905705</v>
          </cell>
          <cell r="O455">
            <v>196071.48628178344</v>
          </cell>
          <cell r="P455">
            <v>200973.27343882798</v>
          </cell>
          <cell r="Q455">
            <v>0.89974326324747855</v>
          </cell>
          <cell r="R455" t="str">
            <v>M</v>
          </cell>
          <cell r="AD455" t="str">
            <v>Augex</v>
          </cell>
        </row>
        <row r="456">
          <cell r="A456" t="str">
            <v>ESS_86_S</v>
          </cell>
          <cell r="B456" t="str">
            <v xml:space="preserve">Zone Substation Environmental Compliance </v>
          </cell>
          <cell r="C456" t="str">
            <v>Compliance</v>
          </cell>
          <cell r="D456">
            <v>3450</v>
          </cell>
          <cell r="E456">
            <v>340070</v>
          </cell>
          <cell r="F456">
            <v>320267.21211846493</v>
          </cell>
          <cell r="G456">
            <v>421583.73</v>
          </cell>
          <cell r="H456">
            <v>505128.493549256</v>
          </cell>
          <cell r="I456">
            <v>504701.68722809135</v>
          </cell>
          <cell r="J456">
            <v>519895.87148437486</v>
          </cell>
          <cell r="K456">
            <v>532893.26827148418</v>
          </cell>
          <cell r="L456">
            <v>546215.59997827129</v>
          </cell>
          <cell r="M456">
            <v>559870.98997772799</v>
          </cell>
          <cell r="N456">
            <v>573867.76472717116</v>
          </cell>
          <cell r="O456">
            <v>588214.45884535031</v>
          </cell>
          <cell r="P456">
            <v>602919.82031648397</v>
          </cell>
          <cell r="Q456">
            <v>0.78437269642680896</v>
          </cell>
          <cell r="R456" t="str">
            <v>S</v>
          </cell>
          <cell r="S456"/>
          <cell r="T456"/>
          <cell r="U456"/>
          <cell r="V456"/>
          <cell r="W456"/>
          <cell r="X456"/>
          <cell r="Y456"/>
          <cell r="Z456"/>
          <cell r="AA456"/>
          <cell r="AB456">
            <v>2091751.1228958124</v>
          </cell>
          <cell r="AD456" t="str">
            <v>Augex</v>
          </cell>
        </row>
        <row r="457">
          <cell r="A457" t="str">
            <v>ESS_87</v>
          </cell>
          <cell r="B457" t="str">
            <v xml:space="preserve">Zone Substation Earthing System Refurbishment </v>
          </cell>
          <cell r="C457" t="str">
            <v>Compliance</v>
          </cell>
          <cell r="D457">
            <v>3600</v>
          </cell>
          <cell r="E457">
            <v>467903</v>
          </cell>
          <cell r="F457">
            <v>200323.75126568397</v>
          </cell>
          <cell r="G457">
            <v>272849.875</v>
          </cell>
          <cell r="H457">
            <v>322039.5294838628</v>
          </cell>
          <cell r="I457">
            <v>322791.11000462325</v>
          </cell>
          <cell r="J457">
            <v>331143.86718749994</v>
          </cell>
          <cell r="K457">
            <v>339422.46386718738</v>
          </cell>
          <cell r="L457">
            <v>347908.02546386706</v>
          </cell>
          <cell r="M457">
            <v>356605.72610046365</v>
          </cell>
          <cell r="N457">
            <v>365520.86925297522</v>
          </cell>
          <cell r="O457">
            <v>374658.89098429959</v>
          </cell>
          <cell r="P457">
            <v>384025.36325890699</v>
          </cell>
          <cell r="Q457"/>
          <cell r="R457" t="str">
            <v>Program</v>
          </cell>
          <cell r="S457" t="str">
            <v>Glen Barnes</v>
          </cell>
          <cell r="T457" t="str">
            <v>Primary Systems - Zone subs</v>
          </cell>
          <cell r="U457" t="str">
            <v>Renewal</v>
          </cell>
          <cell r="V457" t="str">
            <v>Proactive program</v>
          </cell>
          <cell r="W457" t="str">
            <v>Primary Systems - Zone subs</v>
          </cell>
          <cell r="X457" t="str">
            <v>Brian Glawson</v>
          </cell>
          <cell r="Y457" t="str">
            <v>Mark Garrett</v>
          </cell>
          <cell r="Z457" t="str">
            <v>Richard Jagger</v>
          </cell>
          <cell r="AA457" t="str">
            <v>Bob Ackerly</v>
          </cell>
          <cell r="AB457">
            <v>1585907.26575417</v>
          </cell>
          <cell r="AC457" t="str">
            <v>ESS_87_S Zone Substation Earthing System Refurbishment</v>
          </cell>
          <cell r="AD457" t="str">
            <v>Augex</v>
          </cell>
        </row>
        <row r="458">
          <cell r="A458" t="str">
            <v>ESS_87_L</v>
          </cell>
          <cell r="B458" t="str">
            <v xml:space="preserve">Zone Substation Earthing System Refurbishment </v>
          </cell>
          <cell r="C458" t="str">
            <v>Compliance</v>
          </cell>
          <cell r="D458">
            <v>1200</v>
          </cell>
          <cell r="E458">
            <v>0</v>
          </cell>
          <cell r="F458">
            <v>40064.750253136794</v>
          </cell>
          <cell r="G458">
            <v>54569.974999999999</v>
          </cell>
          <cell r="H458">
            <v>64407.905896772572</v>
          </cell>
          <cell r="I458">
            <v>64558.222000924659</v>
          </cell>
          <cell r="J458">
            <v>66228.773437499985</v>
          </cell>
          <cell r="K458">
            <v>67884.49277343748</v>
          </cell>
          <cell r="L458">
            <v>69581.605092773418</v>
          </cell>
          <cell r="M458">
            <v>71321.145220092731</v>
          </cell>
          <cell r="N458">
            <v>73104.173850595049</v>
          </cell>
          <cell r="O458">
            <v>74931.778196859916</v>
          </cell>
          <cell r="P458">
            <v>76805.072651781404</v>
          </cell>
          <cell r="Q458">
            <v>0.97565268545443473</v>
          </cell>
          <cell r="R458" t="str">
            <v>L</v>
          </cell>
          <cell r="AD458" t="str">
            <v>Augex</v>
          </cell>
        </row>
        <row r="459">
          <cell r="A459" t="str">
            <v>ESS_87_M</v>
          </cell>
          <cell r="B459" t="str">
            <v xml:space="preserve">Zone Substation Earthing System Refurbishment </v>
          </cell>
          <cell r="C459" t="str">
            <v>Compliance</v>
          </cell>
          <cell r="D459">
            <v>2400</v>
          </cell>
          <cell r="E459">
            <v>0</v>
          </cell>
          <cell r="F459">
            <v>40064.750253136794</v>
          </cell>
          <cell r="G459">
            <v>54569.974999999999</v>
          </cell>
          <cell r="H459">
            <v>64407.905896772572</v>
          </cell>
          <cell r="I459">
            <v>64558.222000924659</v>
          </cell>
          <cell r="J459">
            <v>66228.773437499985</v>
          </cell>
          <cell r="K459">
            <v>67884.49277343748</v>
          </cell>
          <cell r="L459">
            <v>69581.605092773418</v>
          </cell>
          <cell r="M459">
            <v>71321.145220092731</v>
          </cell>
          <cell r="N459">
            <v>73104.173850595049</v>
          </cell>
          <cell r="O459">
            <v>74931.778196859916</v>
          </cell>
          <cell r="P459">
            <v>76805.072651781404</v>
          </cell>
          <cell r="Q459">
            <v>0.8943481178533923</v>
          </cell>
          <cell r="R459" t="str">
            <v>M</v>
          </cell>
          <cell r="AD459" t="str">
            <v>Augex</v>
          </cell>
        </row>
        <row r="460">
          <cell r="A460" t="str">
            <v>ESS_87_S</v>
          </cell>
          <cell r="B460" t="str">
            <v xml:space="preserve">Zone Substation Earthing System Refurbishment </v>
          </cell>
          <cell r="C460" t="str">
            <v>Compliance</v>
          </cell>
          <cell r="D460">
            <v>3600</v>
          </cell>
          <cell r="E460">
            <v>467903</v>
          </cell>
          <cell r="F460">
            <v>120194.25075941038</v>
          </cell>
          <cell r="G460">
            <v>163709.92499999999</v>
          </cell>
          <cell r="H460">
            <v>193223.71769031769</v>
          </cell>
          <cell r="I460">
            <v>193674.66600277394</v>
          </cell>
          <cell r="J460">
            <v>198686.32031249997</v>
          </cell>
          <cell r="K460">
            <v>203653.47832031242</v>
          </cell>
          <cell r="L460">
            <v>208744.81527832022</v>
          </cell>
          <cell r="M460">
            <v>213963.43566027822</v>
          </cell>
          <cell r="N460">
            <v>219312.52155178515</v>
          </cell>
          <cell r="O460">
            <v>224795.33459057973</v>
          </cell>
          <cell r="P460">
            <v>230415.21795534418</v>
          </cell>
          <cell r="Q460">
            <v>0.74502903935611986</v>
          </cell>
          <cell r="R460" t="str">
            <v>S</v>
          </cell>
          <cell r="AD460" t="str">
            <v>Augex</v>
          </cell>
        </row>
        <row r="461">
          <cell r="A461" t="str">
            <v>ESS_88</v>
          </cell>
          <cell r="B461" t="str">
            <v>Zone Substation Civil Refurbishment</v>
          </cell>
          <cell r="C461" t="str">
            <v>Renewal</v>
          </cell>
          <cell r="D461">
            <v>3600</v>
          </cell>
          <cell r="E461">
            <v>140585</v>
          </cell>
          <cell r="F461">
            <v>122045.26851457491</v>
          </cell>
          <cell r="G461">
            <v>160813.27499999997</v>
          </cell>
          <cell r="H461">
            <v>96122.527956746111</v>
          </cell>
          <cell r="I461">
            <v>96269.278314686555</v>
          </cell>
          <cell r="J461">
            <v>99656.67524880312</v>
          </cell>
          <cell r="K461">
            <v>102148.09213002319</v>
          </cell>
          <cell r="L461">
            <v>104701.79443327375</v>
          </cell>
          <cell r="M461">
            <v>107319.33929410559</v>
          </cell>
          <cell r="N461">
            <v>110002.32277645823</v>
          </cell>
          <cell r="O461">
            <v>112752.38084586966</v>
          </cell>
          <cell r="P461">
            <v>115571.19036701639</v>
          </cell>
          <cell r="Q461"/>
          <cell r="R461" t="str">
            <v>Program</v>
          </cell>
          <cell r="S461" t="str">
            <v>Warren Purcell</v>
          </cell>
          <cell r="T461" t="str">
            <v>Primary Systems - Zone subs</v>
          </cell>
          <cell r="U461" t="str">
            <v>Renewal</v>
          </cell>
          <cell r="V461" t="str">
            <v>Proactive program</v>
          </cell>
          <cell r="W461" t="str">
            <v>Primary Systems - Zone subs</v>
          </cell>
          <cell r="X461" t="str">
            <v>Brian Glawson</v>
          </cell>
          <cell r="Y461" t="str">
            <v>Mark Garrett</v>
          </cell>
          <cell r="Z461" t="str">
            <v>Richard Jagger</v>
          </cell>
          <cell r="AA461" t="str">
            <v>Bob Ackerly</v>
          </cell>
          <cell r="AB461">
            <v>615835.34978600754</v>
          </cell>
          <cell r="AC461" t="str">
            <v>ESS_88_S Zone Substation Civil Refurbishment</v>
          </cell>
          <cell r="AD461" t="str">
            <v>Repex</v>
          </cell>
        </row>
        <row r="462">
          <cell r="A462" t="str">
            <v>ESS_88_L</v>
          </cell>
          <cell r="B462" t="str">
            <v>Zone Substation Civil Refurbishment</v>
          </cell>
          <cell r="C462" t="str">
            <v>Renewal</v>
          </cell>
          <cell r="D462">
            <v>1200</v>
          </cell>
          <cell r="E462">
            <v>0</v>
          </cell>
          <cell r="F462">
            <v>24409.053702914985</v>
          </cell>
          <cell r="G462">
            <v>32162.654999999995</v>
          </cell>
          <cell r="H462">
            <v>19224.505591349222</v>
          </cell>
          <cell r="I462">
            <v>19253.855662937312</v>
          </cell>
          <cell r="J462">
            <v>19931.335049760622</v>
          </cell>
          <cell r="K462">
            <v>20429.618426004636</v>
          </cell>
          <cell r="L462">
            <v>20940.358886654751</v>
          </cell>
          <cell r="M462">
            <v>21463.867858821119</v>
          </cell>
          <cell r="N462">
            <v>22000.464555291645</v>
          </cell>
          <cell r="O462">
            <v>22550.47616917393</v>
          </cell>
          <cell r="P462">
            <v>23114.238073403274</v>
          </cell>
          <cell r="Q462">
            <v>0.97571992206690772</v>
          </cell>
          <cell r="R462" t="str">
            <v>L</v>
          </cell>
          <cell r="S462"/>
          <cell r="T462"/>
          <cell r="U462"/>
          <cell r="V462"/>
          <cell r="W462"/>
          <cell r="X462"/>
          <cell r="Y462"/>
          <cell r="Z462"/>
          <cell r="AA462"/>
          <cell r="AB462">
            <v>95050.069957201515</v>
          </cell>
          <cell r="AD462" t="str">
            <v>Repex</v>
          </cell>
        </row>
        <row r="463">
          <cell r="A463" t="str">
            <v>ESS_88_M</v>
          </cell>
          <cell r="B463" t="str">
            <v>Zone Substation Civil Refurbishment</v>
          </cell>
          <cell r="C463" t="str">
            <v>Renewal</v>
          </cell>
          <cell r="D463">
            <v>2400</v>
          </cell>
          <cell r="E463">
            <v>0</v>
          </cell>
          <cell r="F463">
            <v>24409.053702914985</v>
          </cell>
          <cell r="G463">
            <v>32162.654999999995</v>
          </cell>
          <cell r="H463">
            <v>19224.505591349222</v>
          </cell>
          <cell r="I463">
            <v>19253.855662937312</v>
          </cell>
          <cell r="J463">
            <v>19931.335049760622</v>
          </cell>
          <cell r="K463">
            <v>20429.618426004636</v>
          </cell>
          <cell r="L463">
            <v>20940.358886654751</v>
          </cell>
          <cell r="M463">
            <v>21463.867858821119</v>
          </cell>
          <cell r="N463">
            <v>22000.464555291645</v>
          </cell>
          <cell r="O463">
            <v>22550.47616917393</v>
          </cell>
          <cell r="P463">
            <v>23114.238073403274</v>
          </cell>
          <cell r="Q463">
            <v>0.89452659534092915</v>
          </cell>
          <cell r="R463" t="str">
            <v>M</v>
          </cell>
          <cell r="AD463" t="str">
            <v>Repex</v>
          </cell>
        </row>
        <row r="464">
          <cell r="A464" t="str">
            <v>ESS_88_S</v>
          </cell>
          <cell r="B464" t="str">
            <v>Zone Substation Civil Refurbishment</v>
          </cell>
          <cell r="C464" t="str">
            <v>Renewal</v>
          </cell>
          <cell r="D464">
            <v>3600</v>
          </cell>
          <cell r="E464">
            <v>140585</v>
          </cell>
          <cell r="F464">
            <v>73227.161108744942</v>
          </cell>
          <cell r="G464">
            <v>96487.964999999967</v>
          </cell>
          <cell r="H464">
            <v>57673.516774047661</v>
          </cell>
          <cell r="I464">
            <v>57761.566988811937</v>
          </cell>
          <cell r="J464">
            <v>59794.005149281875</v>
          </cell>
          <cell r="K464">
            <v>61288.855278013914</v>
          </cell>
          <cell r="L464">
            <v>62821.076659964245</v>
          </cell>
          <cell r="M464">
            <v>64391.603576463356</v>
          </cell>
          <cell r="N464">
            <v>66001.39366587493</v>
          </cell>
          <cell r="O464">
            <v>67651.428507521792</v>
          </cell>
          <cell r="P464">
            <v>69342.714220209833</v>
          </cell>
          <cell r="Q464">
            <v>0.74932145174518894</v>
          </cell>
          <cell r="R464" t="str">
            <v>S</v>
          </cell>
          <cell r="AD464" t="str">
            <v>Repex</v>
          </cell>
        </row>
        <row r="465">
          <cell r="A465" t="str">
            <v>ESS_89</v>
          </cell>
          <cell r="B465" t="str">
            <v>Zone Substation Building Refurbishment</v>
          </cell>
          <cell r="C465" t="str">
            <v>Renewal</v>
          </cell>
          <cell r="D465">
            <v>3600</v>
          </cell>
          <cell r="E465">
            <v>919416</v>
          </cell>
          <cell r="F465">
            <v>838206.81610837567</v>
          </cell>
          <cell r="G465">
            <v>705485.97499999986</v>
          </cell>
          <cell r="H465">
            <v>1354473.2459229985</v>
          </cell>
          <cell r="I465">
            <v>1408313.2183827732</v>
          </cell>
          <cell r="J465">
            <v>1445994.8867187498</v>
          </cell>
          <cell r="K465">
            <v>1482144.7588867182</v>
          </cell>
          <cell r="L465">
            <v>1519198.377858886</v>
          </cell>
          <cell r="M465">
            <v>1557178.3373053581</v>
          </cell>
          <cell r="N465">
            <v>1596107.795737992</v>
          </cell>
          <cell r="O465">
            <v>1636010.4906314414</v>
          </cell>
          <cell r="P465">
            <v>1676910.7528972272</v>
          </cell>
          <cell r="Q465"/>
          <cell r="R465" t="str">
            <v>Program</v>
          </cell>
          <cell r="S465" t="str">
            <v>Alex Bardon</v>
          </cell>
          <cell r="T465" t="str">
            <v>Primary Systems - Zone subs</v>
          </cell>
          <cell r="U465" t="str">
            <v>Renewal</v>
          </cell>
          <cell r="V465" t="str">
            <v>Proactive program</v>
          </cell>
          <cell r="W465" t="str">
            <v>Primary Systems - Zone subs</v>
          </cell>
          <cell r="X465" t="str">
            <v>Brian Glawson</v>
          </cell>
          <cell r="Y465" t="str">
            <v>Mark Garrett</v>
          </cell>
          <cell r="Z465" t="str">
            <v>Richard Jagger</v>
          </cell>
          <cell r="AA465" t="str">
            <v>Bob Ackerly</v>
          </cell>
          <cell r="AB465">
            <v>5225895.2554141469</v>
          </cell>
          <cell r="AC465" t="str">
            <v>ESS_89_S Zone Substation Building Refurbishment</v>
          </cell>
          <cell r="AD465" t="str">
            <v>Repex</v>
          </cell>
        </row>
        <row r="466">
          <cell r="A466" t="str">
            <v>ESS_89_L</v>
          </cell>
          <cell r="B466" t="str">
            <v>Zone Substation Building Refurbishment</v>
          </cell>
          <cell r="C466" t="str">
            <v>Renewal</v>
          </cell>
          <cell r="D466">
            <v>1200</v>
          </cell>
          <cell r="E466">
            <v>0</v>
          </cell>
          <cell r="F466">
            <v>167641.36322167516</v>
          </cell>
          <cell r="G466">
            <v>141097.19499999998</v>
          </cell>
          <cell r="H466">
            <v>270894.64918459975</v>
          </cell>
          <cell r="I466">
            <v>281662.64367655467</v>
          </cell>
          <cell r="J466">
            <v>289198.97734374995</v>
          </cell>
          <cell r="K466">
            <v>296428.95177734364</v>
          </cell>
          <cell r="L466">
            <v>303839.67557177722</v>
          </cell>
          <cell r="M466">
            <v>311435.66746107163</v>
          </cell>
          <cell r="N466">
            <v>319221.5591475984</v>
          </cell>
          <cell r="O466">
            <v>327202.09812628827</v>
          </cell>
          <cell r="P466">
            <v>335382.15057944541</v>
          </cell>
          <cell r="Q466">
            <v>0.97632918637770627</v>
          </cell>
          <cell r="R466" t="str">
            <v>L</v>
          </cell>
          <cell r="AD466" t="str">
            <v>Repex</v>
          </cell>
        </row>
        <row r="467">
          <cell r="A467" t="str">
            <v>ESS_89_M</v>
          </cell>
          <cell r="B467" t="str">
            <v>Zone Substation Building Refurbishment</v>
          </cell>
          <cell r="C467" t="str">
            <v>Renewal</v>
          </cell>
          <cell r="D467">
            <v>2400</v>
          </cell>
          <cell r="E467">
            <v>0</v>
          </cell>
          <cell r="F467">
            <v>167641.36322167516</v>
          </cell>
          <cell r="G467">
            <v>141097.19499999998</v>
          </cell>
          <cell r="H467">
            <v>270894.64918459975</v>
          </cell>
          <cell r="I467">
            <v>281662.64367655467</v>
          </cell>
          <cell r="J467">
            <v>289198.97734374995</v>
          </cell>
          <cell r="K467">
            <v>296428.95177734364</v>
          </cell>
          <cell r="L467">
            <v>303839.67557177722</v>
          </cell>
          <cell r="M467">
            <v>311435.66746107163</v>
          </cell>
          <cell r="N467">
            <v>319221.5591475984</v>
          </cell>
          <cell r="O467">
            <v>327202.09812628827</v>
          </cell>
          <cell r="P467">
            <v>335382.15057944541</v>
          </cell>
          <cell r="Q467">
            <v>0.89137788435042464</v>
          </cell>
          <cell r="R467" t="str">
            <v>M</v>
          </cell>
          <cell r="S467"/>
          <cell r="T467"/>
          <cell r="U467"/>
          <cell r="V467"/>
          <cell r="W467"/>
          <cell r="X467"/>
          <cell r="Y467"/>
          <cell r="Z467"/>
          <cell r="AA467"/>
          <cell r="AB467">
            <v>861295.85108282953</v>
          </cell>
          <cell r="AD467" t="str">
            <v>Repex</v>
          </cell>
        </row>
        <row r="468">
          <cell r="A468" t="str">
            <v>ESS_89_S</v>
          </cell>
          <cell r="B468" t="str">
            <v>Zone Substation Building Refurbishment</v>
          </cell>
          <cell r="C468" t="str">
            <v>Renewal</v>
          </cell>
          <cell r="D468">
            <v>3600</v>
          </cell>
          <cell r="E468">
            <v>919416</v>
          </cell>
          <cell r="F468">
            <v>502924.08966502536</v>
          </cell>
          <cell r="G468">
            <v>423291.58499999985</v>
          </cell>
          <cell r="H468">
            <v>812683.94755379902</v>
          </cell>
          <cell r="I468">
            <v>844987.93102966389</v>
          </cell>
          <cell r="J468">
            <v>867596.93203124986</v>
          </cell>
          <cell r="K468">
            <v>889286.85533203103</v>
          </cell>
          <cell r="L468">
            <v>911519.02671533171</v>
          </cell>
          <cell r="M468">
            <v>934307.00238321489</v>
          </cell>
          <cell r="N468">
            <v>957664.67744279513</v>
          </cell>
          <cell r="O468">
            <v>981606.29437886481</v>
          </cell>
          <cell r="P468">
            <v>1006146.4517383364</v>
          </cell>
          <cell r="Q468">
            <v>0.73818426436770523</v>
          </cell>
          <cell r="R468" t="str">
            <v>S</v>
          </cell>
          <cell r="AD468" t="str">
            <v>Repex</v>
          </cell>
        </row>
        <row r="469">
          <cell r="A469" t="str">
            <v>ESS_9</v>
          </cell>
          <cell r="B469" t="str">
            <v>Power factor correction - DM</v>
          </cell>
          <cell r="C469" t="str">
            <v>Capacity</v>
          </cell>
          <cell r="D469">
            <v>3750</v>
          </cell>
          <cell r="E469">
            <v>215229</v>
          </cell>
          <cell r="F469">
            <v>106520.24231067952</v>
          </cell>
          <cell r="G469">
            <v>347558.53056907671</v>
          </cell>
          <cell r="H469">
            <v>432090.81830338668</v>
          </cell>
          <cell r="I469">
            <v>428532.81738920789</v>
          </cell>
          <cell r="J469">
            <v>441525.15624999988</v>
          </cell>
          <cell r="K469">
            <v>452563.28515624988</v>
          </cell>
          <cell r="L469">
            <v>463877.3672851561</v>
          </cell>
          <cell r="M469">
            <v>475474.30146728491</v>
          </cell>
          <cell r="N469">
            <v>487361.15900396695</v>
          </cell>
          <cell r="O469">
            <v>499545.1879790661</v>
          </cell>
          <cell r="P469">
            <v>512033.81767854269</v>
          </cell>
          <cell r="Q469"/>
          <cell r="R469" t="str">
            <v>Program</v>
          </cell>
          <cell r="S469" t="str">
            <v>Cory Urquhart</v>
          </cell>
          <cell r="T469" t="str">
            <v>Demand Management</v>
          </cell>
          <cell r="U469" t="str">
            <v>Capacity</v>
          </cell>
          <cell r="V469" t="str">
            <v>Proactive program</v>
          </cell>
          <cell r="W469" t="str">
            <v>Distribution Planning</v>
          </cell>
          <cell r="X469" t="str">
            <v xml:space="preserve">Paul Brazier </v>
          </cell>
          <cell r="Y469" t="str">
            <v>Cory Urquhart</v>
          </cell>
          <cell r="Z469" t="str">
            <v xml:space="preserve">Steve Wilson </v>
          </cell>
          <cell r="AA469" t="str">
            <v>Don Darke</v>
          </cell>
          <cell r="AB469">
            <v>1529931.4085723509</v>
          </cell>
          <cell r="AC469" t="str">
            <v>Demand Management Strategy</v>
          </cell>
          <cell r="AD469" t="str">
            <v>Augex</v>
          </cell>
        </row>
        <row r="470">
          <cell r="A470" t="str">
            <v>ESS_9_L</v>
          </cell>
          <cell r="B470" t="str">
            <v>Power factor correction - DM</v>
          </cell>
          <cell r="C470" t="str">
            <v>Capacity</v>
          </cell>
          <cell r="D470">
            <v>1250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0.97499492745061567</v>
          </cell>
          <cell r="R470" t="str">
            <v>L</v>
          </cell>
          <cell r="AD470" t="str">
            <v>Augex</v>
          </cell>
        </row>
        <row r="471">
          <cell r="A471" t="str">
            <v>ESS_9_M</v>
          </cell>
          <cell r="B471" t="str">
            <v>Power factor correction - DM</v>
          </cell>
          <cell r="C471" t="str">
            <v>Capacity</v>
          </cell>
          <cell r="D471">
            <v>2500</v>
          </cell>
          <cell r="E471">
            <v>0</v>
          </cell>
          <cell r="F471">
            <v>42608.096924271813</v>
          </cell>
          <cell r="G471">
            <v>139023.41222763067</v>
          </cell>
          <cell r="H471">
            <v>172836.32732135471</v>
          </cell>
          <cell r="I471">
            <v>171413.12695568314</v>
          </cell>
          <cell r="J471">
            <v>176610.06249999997</v>
          </cell>
          <cell r="K471">
            <v>181025.31406249994</v>
          </cell>
          <cell r="L471">
            <v>185550.94691406243</v>
          </cell>
          <cell r="M471">
            <v>190189.72058691396</v>
          </cell>
          <cell r="N471">
            <v>194944.46360158679</v>
          </cell>
          <cell r="O471">
            <v>199818.07519162644</v>
          </cell>
          <cell r="P471">
            <v>204813.52707141708</v>
          </cell>
          <cell r="Q471">
            <v>0.88789104466551949</v>
          </cell>
          <cell r="R471" t="str">
            <v>M</v>
          </cell>
          <cell r="AD471" t="str">
            <v>Augex</v>
          </cell>
        </row>
        <row r="472">
          <cell r="A472" t="str">
            <v>ESS_9_S</v>
          </cell>
          <cell r="B472" t="str">
            <v>Power factor correction - DM</v>
          </cell>
          <cell r="C472" t="str">
            <v>Capacity</v>
          </cell>
          <cell r="D472">
            <v>3750</v>
          </cell>
          <cell r="E472">
            <v>215229</v>
          </cell>
          <cell r="F472">
            <v>63912.145386407705</v>
          </cell>
          <cell r="G472">
            <v>208535.11834144604</v>
          </cell>
          <cell r="H472">
            <v>259254.490982032</v>
          </cell>
          <cell r="I472">
            <v>257119.69043352472</v>
          </cell>
          <cell r="J472">
            <v>264915.09374999994</v>
          </cell>
          <cell r="K472">
            <v>271537.97109374992</v>
          </cell>
          <cell r="L472">
            <v>278326.42037109367</v>
          </cell>
          <cell r="M472">
            <v>285284.58088037092</v>
          </cell>
          <cell r="N472">
            <v>292416.6954023802</v>
          </cell>
          <cell r="O472">
            <v>299727.11278743966</v>
          </cell>
          <cell r="P472">
            <v>307220.29060712561</v>
          </cell>
          <cell r="Q472">
            <v>0.72171922182088621</v>
          </cell>
          <cell r="R472" t="str">
            <v>S</v>
          </cell>
          <cell r="S472"/>
          <cell r="T472"/>
          <cell r="U472"/>
          <cell r="V472"/>
          <cell r="W472"/>
          <cell r="X472"/>
          <cell r="Y472"/>
          <cell r="Z472"/>
          <cell r="AA472"/>
          <cell r="AB472">
            <v>1004050.4451434105</v>
          </cell>
          <cell r="AD472" t="str">
            <v>Augex</v>
          </cell>
        </row>
        <row r="473">
          <cell r="A473" t="str">
            <v>ESS_90</v>
          </cell>
          <cell r="B473" t="str">
            <v xml:space="preserve">Minor Zone Substation Monitoring </v>
          </cell>
          <cell r="C473" t="str">
            <v>Compliance</v>
          </cell>
          <cell r="D473">
            <v>2550</v>
          </cell>
          <cell r="E473">
            <v>0</v>
          </cell>
          <cell r="F473">
            <v>56928.701565382267</v>
          </cell>
          <cell r="G473">
            <v>235250.80996083884</v>
          </cell>
          <cell r="H473">
            <v>218514.42882058522</v>
          </cell>
          <cell r="I473">
            <v>217763.64009325739</v>
          </cell>
          <cell r="J473">
            <v>226281.64257812494</v>
          </cell>
          <cell r="K473">
            <v>231938.68364257805</v>
          </cell>
          <cell r="L473">
            <v>237737.15073364245</v>
          </cell>
          <cell r="M473">
            <v>243680.57950198351</v>
          </cell>
          <cell r="N473">
            <v>249772.59398953305</v>
          </cell>
          <cell r="O473">
            <v>256016.90883927135</v>
          </cell>
          <cell r="P473">
            <v>262417.33156025311</v>
          </cell>
          <cell r="Q473"/>
          <cell r="R473" t="str">
            <v>Program</v>
          </cell>
          <cell r="S473" t="str">
            <v xml:space="preserve">Cory Urquhart </v>
          </cell>
          <cell r="T473" t="str">
            <v>Demand Management</v>
          </cell>
          <cell r="U473" t="str">
            <v>Compliance</v>
          </cell>
          <cell r="V473" t="str">
            <v>Proactive program</v>
          </cell>
          <cell r="W473" t="str">
            <v>Distribution Planning</v>
          </cell>
          <cell r="X473" t="str">
            <v>Paul Brazier</v>
          </cell>
          <cell r="Y473" t="str">
            <v xml:space="preserve">Cory Urquhart </v>
          </cell>
          <cell r="Z473" t="str">
            <v>Richard Jagger</v>
          </cell>
          <cell r="AA473" t="str">
            <v>Bob Ackerly</v>
          </cell>
          <cell r="AB473">
            <v>728457.58044006373</v>
          </cell>
          <cell r="AC473" t="str">
            <v>Distribution Growth Strategy</v>
          </cell>
          <cell r="AD473" t="str">
            <v>Augex</v>
          </cell>
        </row>
        <row r="474">
          <cell r="A474" t="str">
            <v>ESS_90_L</v>
          </cell>
          <cell r="B474" t="str">
            <v xml:space="preserve">Minor Zone Substation Monitoring </v>
          </cell>
          <cell r="C474" t="str">
            <v>Compliance</v>
          </cell>
          <cell r="D474">
            <v>850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0.99076082986130642</v>
          </cell>
          <cell r="R474" t="str">
            <v>L</v>
          </cell>
          <cell r="AD474" t="str">
            <v>Augex</v>
          </cell>
        </row>
        <row r="475">
          <cell r="A475" t="str">
            <v>ESS_90_M</v>
          </cell>
          <cell r="B475" t="str">
            <v xml:space="preserve">Minor Zone Substation Monitoring </v>
          </cell>
          <cell r="C475" t="str">
            <v>Compliance</v>
          </cell>
          <cell r="D475">
            <v>1700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0.94157572346176932</v>
          </cell>
          <cell r="R475" t="str">
            <v>M</v>
          </cell>
          <cell r="AD475" t="str">
            <v>Augex</v>
          </cell>
        </row>
        <row r="476">
          <cell r="A476" t="str">
            <v>ESS_90_S</v>
          </cell>
          <cell r="B476" t="str">
            <v xml:space="preserve">Minor Zone Substation Monitoring </v>
          </cell>
          <cell r="C476" t="str">
            <v>Compliance</v>
          </cell>
          <cell r="D476">
            <v>2550</v>
          </cell>
          <cell r="E476">
            <v>0</v>
          </cell>
          <cell r="F476">
            <v>56928.701565382267</v>
          </cell>
          <cell r="G476">
            <v>235250.80996083884</v>
          </cell>
          <cell r="H476">
            <v>218514.42882058522</v>
          </cell>
          <cell r="I476">
            <v>217763.64009325739</v>
          </cell>
          <cell r="J476">
            <v>226281.64257812494</v>
          </cell>
          <cell r="K476">
            <v>231938.68364257805</v>
          </cell>
          <cell r="L476">
            <v>237737.15073364245</v>
          </cell>
          <cell r="M476">
            <v>243680.57950198351</v>
          </cell>
          <cell r="N476">
            <v>249772.59398953305</v>
          </cell>
          <cell r="O476">
            <v>256016.90883927135</v>
          </cell>
          <cell r="P476">
            <v>262417.33156025311</v>
          </cell>
          <cell r="Q476">
            <v>0.86960739241643337</v>
          </cell>
          <cell r="R476" t="str">
            <v>S</v>
          </cell>
          <cell r="AD476" t="str">
            <v>Augex</v>
          </cell>
        </row>
        <row r="477">
          <cell r="A477" t="str">
            <v>ESS_91</v>
          </cell>
          <cell r="B477" t="str">
            <v>Meters for new connections</v>
          </cell>
          <cell r="C477" t="str">
            <v>Network Connection</v>
          </cell>
          <cell r="D477">
            <v>3750</v>
          </cell>
          <cell r="E477">
            <v>2219445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  <cell r="Q477"/>
          <cell r="R477" t="str">
            <v>Program</v>
          </cell>
          <cell r="S477" t="str">
            <v>Tony Woolfe</v>
          </cell>
          <cell r="T477" t="str">
            <v>Metering</v>
          </cell>
          <cell r="U477" t="str">
            <v>Network Connections</v>
          </cell>
          <cell r="V477" t="str">
            <v>Proactive program - ACS</v>
          </cell>
          <cell r="W477" t="str">
            <v>Metering</v>
          </cell>
          <cell r="X477" t="str">
            <v>Steve Gough</v>
          </cell>
          <cell r="Y477" t="str">
            <v>Tony Woolfe</v>
          </cell>
          <cell r="Z477" t="str">
            <v>N/A - program complete</v>
          </cell>
          <cell r="AA477" t="str">
            <v>N/A - program complete</v>
          </cell>
          <cell r="AB477">
            <v>2219445</v>
          </cell>
          <cell r="AC477" t="str">
            <v>ESS_91 New Meters</v>
          </cell>
          <cell r="AD477" t="str">
            <v>ACS</v>
          </cell>
        </row>
        <row r="478">
          <cell r="A478" t="str">
            <v>ESS_91_L</v>
          </cell>
          <cell r="B478" t="str">
            <v>Meters for new connections</v>
          </cell>
          <cell r="C478" t="str">
            <v>Network Connection</v>
          </cell>
          <cell r="D478">
            <v>1250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0.97499492745061567</v>
          </cell>
          <cell r="R478" t="str">
            <v>L</v>
          </cell>
          <cell r="S478"/>
          <cell r="T478"/>
          <cell r="U478"/>
          <cell r="V478"/>
          <cell r="W478"/>
          <cell r="X478"/>
          <cell r="Y478"/>
          <cell r="Z478"/>
          <cell r="AA478"/>
          <cell r="AB478">
            <v>0</v>
          </cell>
          <cell r="AD478" t="str">
            <v>ACS</v>
          </cell>
        </row>
        <row r="479">
          <cell r="A479" t="str">
            <v>ESS_91_M</v>
          </cell>
          <cell r="B479" t="str">
            <v>Meters for new connections</v>
          </cell>
          <cell r="C479" t="str">
            <v>Network Connection</v>
          </cell>
          <cell r="D479">
            <v>2500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  <cell r="M479">
            <v>0</v>
          </cell>
          <cell r="N479">
            <v>0</v>
          </cell>
          <cell r="O479">
            <v>0</v>
          </cell>
          <cell r="P479">
            <v>0</v>
          </cell>
          <cell r="Q479">
            <v>0.88789104466551949</v>
          </cell>
          <cell r="R479" t="str">
            <v>M</v>
          </cell>
          <cell r="AD479" t="str">
            <v>ACS</v>
          </cell>
        </row>
        <row r="480">
          <cell r="A480" t="str">
            <v>ESS_91_S</v>
          </cell>
          <cell r="B480" t="str">
            <v>Meters for new connections</v>
          </cell>
          <cell r="C480" t="str">
            <v>Network Connection</v>
          </cell>
          <cell r="D480">
            <v>3750</v>
          </cell>
          <cell r="E480">
            <v>2219445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0.72100897562418353</v>
          </cell>
          <cell r="R480" t="str">
            <v>S</v>
          </cell>
          <cell r="AD480" t="str">
            <v>ACS</v>
          </cell>
        </row>
        <row r="481">
          <cell r="A481" t="str">
            <v>ESS_92</v>
          </cell>
          <cell r="B481" t="str">
            <v>New load control Relays</v>
          </cell>
          <cell r="C481" t="str">
            <v>Network Connection</v>
          </cell>
          <cell r="D481">
            <v>3000</v>
          </cell>
          <cell r="E481">
            <v>334194</v>
          </cell>
          <cell r="F481">
            <v>411207.39714706922</v>
          </cell>
          <cell r="G481">
            <v>429160.06016873743</v>
          </cell>
          <cell r="H481">
            <v>247968.83888164631</v>
          </cell>
          <cell r="I481">
            <v>334507.07214047748</v>
          </cell>
          <cell r="J481">
            <v>339422.46386718738</v>
          </cell>
          <cell r="K481">
            <v>347908.02546386712</v>
          </cell>
          <cell r="L481">
            <v>356605.72610046377</v>
          </cell>
          <cell r="M481">
            <v>365520.86925297527</v>
          </cell>
          <cell r="N481">
            <v>374658.89098429959</v>
          </cell>
          <cell r="O481">
            <v>384025.36325890699</v>
          </cell>
          <cell r="P481">
            <v>393625.99734037969</v>
          </cell>
          <cell r="Q481"/>
          <cell r="R481" t="str">
            <v>Program</v>
          </cell>
          <cell r="S481" t="str">
            <v>Tony Woolfe</v>
          </cell>
          <cell r="T481" t="str">
            <v>Metering</v>
          </cell>
          <cell r="U481" t="str">
            <v>Network Connections</v>
          </cell>
          <cell r="V481" t="str">
            <v>Reactive program</v>
          </cell>
          <cell r="W481" t="str">
            <v>Metering</v>
          </cell>
          <cell r="X481" t="str">
            <v>Steve Gough</v>
          </cell>
          <cell r="Y481" t="str">
            <v>Tony Woolfe</v>
          </cell>
          <cell r="Z481" t="str">
            <v>Steve Wilson</v>
          </cell>
          <cell r="AA481" t="str">
            <v>Don Darke</v>
          </cell>
          <cell r="AB481">
            <v>1757037.3683379306</v>
          </cell>
          <cell r="AC481" t="str">
            <v>No SID</v>
          </cell>
          <cell r="AD481" t="str">
            <v>Augex</v>
          </cell>
        </row>
        <row r="482">
          <cell r="A482" t="str">
            <v>ESS_92_L</v>
          </cell>
          <cell r="B482" t="str">
            <v>New load control Relays</v>
          </cell>
          <cell r="C482" t="str">
            <v>Network Connection</v>
          </cell>
          <cell r="D482">
            <v>1000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0.98897087164956388</v>
          </cell>
          <cell r="R482" t="str">
            <v>L</v>
          </cell>
          <cell r="AD482" t="str">
            <v>Augex</v>
          </cell>
        </row>
        <row r="483">
          <cell r="A483" t="str">
            <v>ESS_92_M</v>
          </cell>
          <cell r="B483" t="str">
            <v>New load control Relays</v>
          </cell>
          <cell r="C483" t="str">
            <v>Network Connection</v>
          </cell>
          <cell r="D483">
            <v>2000</v>
          </cell>
          <cell r="E483">
            <v>0</v>
          </cell>
          <cell r="F483">
            <v>164482.95885882771</v>
          </cell>
          <cell r="G483">
            <v>171664.02406749499</v>
          </cell>
          <cell r="H483">
            <v>99187.535552658519</v>
          </cell>
          <cell r="I483">
            <v>133802.82885619102</v>
          </cell>
          <cell r="J483">
            <v>135768.98554687496</v>
          </cell>
          <cell r="K483">
            <v>139163.21018554686</v>
          </cell>
          <cell r="L483">
            <v>142642.29044018552</v>
          </cell>
          <cell r="M483">
            <v>146208.3477011901</v>
          </cell>
          <cell r="N483">
            <v>149863.55639371986</v>
          </cell>
          <cell r="O483">
            <v>153610.14530356281</v>
          </cell>
          <cell r="P483">
            <v>157450.39893615188</v>
          </cell>
          <cell r="Q483">
            <v>0.92159608556068406</v>
          </cell>
          <cell r="R483" t="str">
            <v>M</v>
          </cell>
          <cell r="S483"/>
          <cell r="T483"/>
          <cell r="U483"/>
          <cell r="V483"/>
          <cell r="W483"/>
          <cell r="X483"/>
          <cell r="Y483"/>
          <cell r="Z483"/>
          <cell r="AA483"/>
          <cell r="AB483">
            <v>569137.34733517224</v>
          </cell>
          <cell r="AD483" t="str">
            <v>Augex</v>
          </cell>
        </row>
        <row r="484">
          <cell r="A484" t="str">
            <v>ESS_92_S</v>
          </cell>
          <cell r="B484" t="str">
            <v>New load control Relays</v>
          </cell>
          <cell r="C484" t="str">
            <v>Network Connection</v>
          </cell>
          <cell r="D484">
            <v>3000</v>
          </cell>
          <cell r="E484">
            <v>334194</v>
          </cell>
          <cell r="F484">
            <v>246724.43828824151</v>
          </cell>
          <cell r="G484">
            <v>257496.03610124244</v>
          </cell>
          <cell r="H484">
            <v>148781.30332898779</v>
          </cell>
          <cell r="I484">
            <v>200704.24328428649</v>
          </cell>
          <cell r="J484">
            <v>203653.47832031242</v>
          </cell>
          <cell r="K484">
            <v>208744.81527832028</v>
          </cell>
          <cell r="L484">
            <v>213963.43566027828</v>
          </cell>
          <cell r="M484">
            <v>219312.52155178518</v>
          </cell>
          <cell r="N484">
            <v>224795.33459057976</v>
          </cell>
          <cell r="O484">
            <v>230415.21795534418</v>
          </cell>
          <cell r="P484">
            <v>236175.59840422781</v>
          </cell>
          <cell r="Q484">
            <v>0.83101312844241448</v>
          </cell>
          <cell r="R484" t="str">
            <v>S</v>
          </cell>
          <cell r="AD484" t="str">
            <v>Augex</v>
          </cell>
        </row>
        <row r="485">
          <cell r="A485" t="str">
            <v>ESS_93</v>
          </cell>
          <cell r="B485" t="str">
            <v>Meter replacement program</v>
          </cell>
          <cell r="C485" t="str">
            <v>Renewal</v>
          </cell>
          <cell r="D485">
            <v>3750</v>
          </cell>
          <cell r="E485">
            <v>1965167</v>
          </cell>
          <cell r="F485">
            <v>4352883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/>
          <cell r="R485" t="str">
            <v>Program</v>
          </cell>
          <cell r="S485" t="str">
            <v>Tony Woolfe</v>
          </cell>
          <cell r="T485" t="str">
            <v>Metering</v>
          </cell>
          <cell r="U485" t="str">
            <v>Renewal</v>
          </cell>
          <cell r="V485" t="str">
            <v>Proactive program - ACS</v>
          </cell>
          <cell r="W485" t="str">
            <v>Metering</v>
          </cell>
          <cell r="X485" t="str">
            <v>Steve Gough</v>
          </cell>
          <cell r="Y485" t="str">
            <v>Tony Woolfe</v>
          </cell>
          <cell r="Z485" t="str">
            <v>Steve Wilson</v>
          </cell>
          <cell r="AA485" t="str">
            <v>Jeremy Gray</v>
          </cell>
          <cell r="AB485">
            <v>6318050</v>
          </cell>
          <cell r="AC485" t="str">
            <v>ESS_93 Meter Replacement</v>
          </cell>
          <cell r="AD485" t="str">
            <v>Repex</v>
          </cell>
        </row>
        <row r="486">
          <cell r="A486" t="str">
            <v>ESS_93_L</v>
          </cell>
          <cell r="B486" t="str">
            <v>Meter replacement program</v>
          </cell>
          <cell r="C486" t="str">
            <v>Renewal</v>
          </cell>
          <cell r="D486">
            <v>1250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  <cell r="P486">
            <v>0</v>
          </cell>
          <cell r="Q486">
            <v>0.97499492745061567</v>
          </cell>
          <cell r="R486" t="str">
            <v>L</v>
          </cell>
          <cell r="AD486" t="str">
            <v>Repex</v>
          </cell>
        </row>
        <row r="487">
          <cell r="A487" t="str">
            <v>ESS_93_M</v>
          </cell>
          <cell r="B487" t="str">
            <v>Meter replacement program</v>
          </cell>
          <cell r="C487" t="str">
            <v>Renewal</v>
          </cell>
          <cell r="D487">
            <v>2500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0.88789104466551949</v>
          </cell>
          <cell r="R487" t="str">
            <v>M</v>
          </cell>
          <cell r="AD487" t="str">
            <v>Repex</v>
          </cell>
        </row>
        <row r="488">
          <cell r="A488" t="str">
            <v>ESS_93_S</v>
          </cell>
          <cell r="B488" t="str">
            <v>Meter replacement program</v>
          </cell>
          <cell r="C488" t="str">
            <v>Renewal</v>
          </cell>
          <cell r="D488">
            <v>3750</v>
          </cell>
          <cell r="E488">
            <v>1965167</v>
          </cell>
          <cell r="F488">
            <v>4352883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0.71943898242546989</v>
          </cell>
          <cell r="R488" t="str">
            <v>S</v>
          </cell>
          <cell r="S488"/>
          <cell r="T488"/>
          <cell r="U488"/>
          <cell r="V488"/>
          <cell r="W488"/>
          <cell r="X488"/>
          <cell r="Y488"/>
          <cell r="Z488"/>
          <cell r="AA488"/>
          <cell r="AB488">
            <v>6318050</v>
          </cell>
          <cell r="AD488" t="str">
            <v>Repex</v>
          </cell>
        </row>
        <row r="489">
          <cell r="A489" t="str">
            <v>ESS_94</v>
          </cell>
          <cell r="B489" t="str">
            <v>New Zone Sub &amp; Padmount (&gt;315kVA) meters</v>
          </cell>
          <cell r="C489" t="str">
            <v>Capacity</v>
          </cell>
          <cell r="D489">
            <v>2250</v>
          </cell>
          <cell r="E489">
            <v>0</v>
          </cell>
          <cell r="F489">
            <v>0</v>
          </cell>
          <cell r="G489">
            <v>93212.851878545058</v>
          </cell>
          <cell r="H489">
            <v>86553.266339838447</v>
          </cell>
          <cell r="I489">
            <v>86226.990305913583</v>
          </cell>
          <cell r="J489">
            <v>88305.031249999971</v>
          </cell>
          <cell r="K489">
            <v>90512.657031249968</v>
          </cell>
          <cell r="L489">
            <v>92775.473457031214</v>
          </cell>
          <cell r="M489">
            <v>95094.860293456994</v>
          </cell>
          <cell r="N489">
            <v>97472.231800793394</v>
          </cell>
          <cell r="O489">
            <v>99909.037595813221</v>
          </cell>
          <cell r="P489">
            <v>102406.76353570852</v>
          </cell>
          <cell r="Q489"/>
          <cell r="R489" t="str">
            <v>Program</v>
          </cell>
          <cell r="S489" t="str">
            <v>Tony Woolfe</v>
          </cell>
          <cell r="T489" t="str">
            <v>Primary Systems - Zone subs</v>
          </cell>
          <cell r="U489" t="str">
            <v>Capacity</v>
          </cell>
          <cell r="V489" t="str">
            <v>Proactive program</v>
          </cell>
          <cell r="W489" t="str">
            <v>Metering</v>
          </cell>
          <cell r="X489" t="str">
            <v>Steve Gough</v>
          </cell>
          <cell r="Y489" t="str">
            <v>Tony Woolfe</v>
          </cell>
          <cell r="Z489" t="str">
            <v>Steve Wilson</v>
          </cell>
          <cell r="AA489" t="str">
            <v>Bob Ackerly</v>
          </cell>
          <cell r="AB489">
            <v>265993.10852429713</v>
          </cell>
          <cell r="AC489" t="str">
            <v>Network Metering AMP</v>
          </cell>
          <cell r="AD489" t="str">
            <v>Augex</v>
          </cell>
        </row>
        <row r="490">
          <cell r="A490" t="str">
            <v>ESS_94_L</v>
          </cell>
          <cell r="B490" t="str">
            <v>New Zone Sub &amp; Padmount (&gt;315kVA) meters</v>
          </cell>
          <cell r="C490" t="str">
            <v>Capacity</v>
          </cell>
          <cell r="D490">
            <v>750</v>
          </cell>
          <cell r="E490">
            <v>0</v>
          </cell>
          <cell r="F490">
            <v>0</v>
          </cell>
          <cell r="G490">
            <v>9321.2851878545061</v>
          </cell>
          <cell r="H490">
            <v>8655.3266339838447</v>
          </cell>
          <cell r="I490">
            <v>8622.6990305913587</v>
          </cell>
          <cell r="J490">
            <v>8830.5031249999975</v>
          </cell>
          <cell r="K490">
            <v>9051.2657031249964</v>
          </cell>
          <cell r="L490">
            <v>9277.5473457031221</v>
          </cell>
          <cell r="M490">
            <v>9509.4860293456986</v>
          </cell>
          <cell r="N490">
            <v>9747.2231800793397</v>
          </cell>
          <cell r="O490">
            <v>9990.9037595813224</v>
          </cell>
          <cell r="P490">
            <v>10240.676353570852</v>
          </cell>
          <cell r="Q490">
            <v>0.99077964570811905</v>
          </cell>
          <cell r="R490" t="str">
            <v>L</v>
          </cell>
          <cell r="AD490" t="str">
            <v>Augex</v>
          </cell>
        </row>
        <row r="491">
          <cell r="A491" t="str">
            <v>ESS_94_M</v>
          </cell>
          <cell r="B491" t="str">
            <v>New Zone Sub &amp; Padmount (&gt;315kVA) meters</v>
          </cell>
          <cell r="C491" t="str">
            <v>Capacity</v>
          </cell>
          <cell r="D491">
            <v>1500</v>
          </cell>
          <cell r="E491">
            <v>0</v>
          </cell>
          <cell r="F491">
            <v>0</v>
          </cell>
          <cell r="G491">
            <v>9321.2851878545061</v>
          </cell>
          <cell r="H491">
            <v>8655.3266339838447</v>
          </cell>
          <cell r="I491">
            <v>8622.6990305913587</v>
          </cell>
          <cell r="J491">
            <v>8830.5031249999975</v>
          </cell>
          <cell r="K491">
            <v>9051.2657031249964</v>
          </cell>
          <cell r="L491">
            <v>9277.5473457031221</v>
          </cell>
          <cell r="M491">
            <v>9509.4860293456986</v>
          </cell>
          <cell r="N491">
            <v>9747.2231800793397</v>
          </cell>
          <cell r="O491">
            <v>9990.9037595813224</v>
          </cell>
          <cell r="P491">
            <v>10240.676353570852</v>
          </cell>
          <cell r="Q491">
            <v>0.96199159066527007</v>
          </cell>
          <cell r="R491" t="str">
            <v>M</v>
          </cell>
          <cell r="AD491" t="str">
            <v>Augex</v>
          </cell>
        </row>
        <row r="492">
          <cell r="A492" t="str">
            <v>ESS_94_S</v>
          </cell>
          <cell r="B492" t="str">
            <v>New Zone Sub &amp; Padmount (&gt;315kVA) meters</v>
          </cell>
          <cell r="C492" t="str">
            <v>Capacity</v>
          </cell>
          <cell r="D492">
            <v>2250</v>
          </cell>
          <cell r="E492">
            <v>0</v>
          </cell>
          <cell r="F492">
            <v>0</v>
          </cell>
          <cell r="G492">
            <v>74570.281502836049</v>
          </cell>
          <cell r="H492">
            <v>69242.613071870757</v>
          </cell>
          <cell r="I492">
            <v>68981.592244730869</v>
          </cell>
          <cell r="J492">
            <v>70644.02499999998</v>
          </cell>
          <cell r="K492">
            <v>72410.125624999971</v>
          </cell>
          <cell r="L492">
            <v>74220.378765624977</v>
          </cell>
          <cell r="M492">
            <v>76075.888234765589</v>
          </cell>
          <cell r="N492">
            <v>77977.785440634718</v>
          </cell>
          <cell r="O492">
            <v>79927.23007665058</v>
          </cell>
          <cell r="P492">
            <v>81925.410828566819</v>
          </cell>
          <cell r="Q492">
            <v>0.90264981587450588</v>
          </cell>
          <cell r="R492" t="str">
            <v>S</v>
          </cell>
          <cell r="AD492" t="str">
            <v>Augex</v>
          </cell>
        </row>
        <row r="493">
          <cell r="A493" t="str">
            <v>ESS_95</v>
          </cell>
          <cell r="B493" t="str">
            <v>Power Quality Monitoring utilising metering technology - PQ</v>
          </cell>
          <cell r="C493" t="str">
            <v>Capacity</v>
          </cell>
          <cell r="D493">
            <v>2100</v>
          </cell>
          <cell r="E493">
            <v>40148</v>
          </cell>
          <cell r="F493">
            <v>130813.90153552148</v>
          </cell>
          <cell r="G493">
            <v>107260.29878782071</v>
          </cell>
          <cell r="H493">
            <v>100214.70146295101</v>
          </cell>
          <cell r="I493">
            <v>100446.20155702971</v>
          </cell>
          <cell r="J493">
            <v>102958.14737304684</v>
          </cell>
          <cell r="K493">
            <v>105532.10105737302</v>
          </cell>
          <cell r="L493">
            <v>108170.40358380732</v>
          </cell>
          <cell r="M493">
            <v>110874.66367340249</v>
          </cell>
          <cell r="N493">
            <v>113646.53026523755</v>
          </cell>
          <cell r="O493">
            <v>116487.69352186845</v>
          </cell>
          <cell r="P493">
            <v>119399.88585991514</v>
          </cell>
          <cell r="Q493"/>
          <cell r="R493" t="str">
            <v>Program</v>
          </cell>
          <cell r="S493" t="str">
            <v>Adam Causley</v>
          </cell>
          <cell r="T493" t="str">
            <v>Distribution Planning</v>
          </cell>
          <cell r="U493" t="str">
            <v>Capacity</v>
          </cell>
          <cell r="V493" t="str">
            <v>Reactive program</v>
          </cell>
          <cell r="W493" t="str">
            <v>Metering</v>
          </cell>
          <cell r="X493" t="str">
            <v>Paul Brazier</v>
          </cell>
          <cell r="Y493" t="str">
            <v>Adam Causley</v>
          </cell>
          <cell r="Z493" t="str">
            <v>Steve Wilson</v>
          </cell>
          <cell r="AA493" t="str">
            <v>Don Darke</v>
          </cell>
          <cell r="AB493">
            <v>478883.10334332299</v>
          </cell>
          <cell r="AC493" t="str">
            <v>Network Metering AMP</v>
          </cell>
          <cell r="AD493" t="str">
            <v>Augex</v>
          </cell>
        </row>
        <row r="494">
          <cell r="A494" t="str">
            <v>ESS_95_L</v>
          </cell>
          <cell r="B494" t="str">
            <v>Power Quality Monitoring utilising metering technology - PQ</v>
          </cell>
          <cell r="C494" t="str">
            <v>Capacity</v>
          </cell>
          <cell r="D494">
            <v>700</v>
          </cell>
          <cell r="E494">
            <v>0</v>
          </cell>
          <cell r="F494">
            <v>39244.170460656445</v>
          </cell>
          <cell r="G494">
            <v>32178.089636346213</v>
          </cell>
          <cell r="H494">
            <v>30064.410438885301</v>
          </cell>
          <cell r="I494">
            <v>30133.860467108912</v>
          </cell>
          <cell r="J494">
            <v>30887.444211914051</v>
          </cell>
          <cell r="K494">
            <v>31659.630317211904</v>
          </cell>
          <cell r="L494">
            <v>32451.121075142197</v>
          </cell>
          <cell r="M494">
            <v>33262.399102020747</v>
          </cell>
          <cell r="N494">
            <v>34093.959079571265</v>
          </cell>
          <cell r="O494">
            <v>34946.308056560534</v>
          </cell>
          <cell r="P494">
            <v>35819.965757974547</v>
          </cell>
          <cell r="Q494">
            <v>0.99093088028175047</v>
          </cell>
          <cell r="R494" t="str">
            <v>L</v>
          </cell>
          <cell r="S494"/>
          <cell r="T494"/>
          <cell r="U494"/>
          <cell r="V494"/>
          <cell r="W494"/>
          <cell r="X494"/>
          <cell r="Y494"/>
          <cell r="Z494"/>
          <cell r="AA494"/>
          <cell r="AB494">
            <v>131620.53100299687</v>
          </cell>
          <cell r="AD494" t="str">
            <v>Augex</v>
          </cell>
        </row>
        <row r="495">
          <cell r="A495" t="str">
            <v>ESS_95_M</v>
          </cell>
          <cell r="B495" t="str">
            <v>Power Quality Monitoring utilising metering technology - PQ</v>
          </cell>
          <cell r="C495" t="str">
            <v>Capacity</v>
          </cell>
          <cell r="D495">
            <v>1400</v>
          </cell>
          <cell r="E495">
            <v>0</v>
          </cell>
          <cell r="F495">
            <v>52325.560614208596</v>
          </cell>
          <cell r="G495">
            <v>42904.119515128288</v>
          </cell>
          <cell r="H495">
            <v>40085.880585180406</v>
          </cell>
          <cell r="I495">
            <v>40178.480622811883</v>
          </cell>
          <cell r="J495">
            <v>41183.258949218733</v>
          </cell>
          <cell r="K495">
            <v>42212.840422949208</v>
          </cell>
          <cell r="L495">
            <v>43268.161433522924</v>
          </cell>
          <cell r="M495">
            <v>44349.865469361001</v>
          </cell>
          <cell r="N495">
            <v>45458.612106095025</v>
          </cell>
          <cell r="O495">
            <v>46595.077408747376</v>
          </cell>
          <cell r="P495">
            <v>47759.954343966056</v>
          </cell>
          <cell r="Q495">
            <v>0.96499375048001479</v>
          </cell>
          <cell r="R495" t="str">
            <v>M</v>
          </cell>
          <cell r="AD495" t="str">
            <v>Augex</v>
          </cell>
        </row>
        <row r="496">
          <cell r="A496" t="str">
            <v>ESS_95_S</v>
          </cell>
          <cell r="B496" t="str">
            <v>Power Quality Monitoring utilising metering technology - PQ</v>
          </cell>
          <cell r="C496" t="str">
            <v>Capacity</v>
          </cell>
          <cell r="D496">
            <v>2100</v>
          </cell>
          <cell r="E496">
            <v>40148</v>
          </cell>
          <cell r="F496">
            <v>39244.170460656445</v>
          </cell>
          <cell r="G496">
            <v>32178.089636346213</v>
          </cell>
          <cell r="H496">
            <v>30064.410438885301</v>
          </cell>
          <cell r="I496">
            <v>30133.860467108912</v>
          </cell>
          <cell r="J496">
            <v>30887.444211914051</v>
          </cell>
          <cell r="K496">
            <v>31659.630317211904</v>
          </cell>
          <cell r="L496">
            <v>32451.121075142197</v>
          </cell>
          <cell r="M496">
            <v>33262.399102020747</v>
          </cell>
          <cell r="N496">
            <v>34093.959079571265</v>
          </cell>
          <cell r="O496">
            <v>34946.308056560534</v>
          </cell>
          <cell r="P496">
            <v>35819.965757974547</v>
          </cell>
          <cell r="Q496">
            <v>0.90395204269647123</v>
          </cell>
          <cell r="R496" t="str">
            <v>S</v>
          </cell>
          <cell r="AD496" t="str">
            <v>Augex</v>
          </cell>
        </row>
        <row r="497">
          <cell r="A497" t="str">
            <v>ESS_96N</v>
          </cell>
          <cell r="B497" t="str">
            <v>Spot Luminaire Replacements - all allocations</v>
          </cell>
          <cell r="C497" t="str">
            <v>Renewal</v>
          </cell>
          <cell r="D497">
            <v>3750</v>
          </cell>
          <cell r="E497">
            <v>282571</v>
          </cell>
          <cell r="F497">
            <v>2441077.1052078875</v>
          </cell>
          <cell r="G497">
            <v>2775057.6271279794</v>
          </cell>
          <cell r="H497">
            <v>2565322.764163672</v>
          </cell>
          <cell r="I497">
            <v>2544198.9162284224</v>
          </cell>
          <cell r="J497">
            <v>2616036.5507812495</v>
          </cell>
          <cell r="K497">
            <v>2681437.4645507806</v>
          </cell>
          <cell r="L497">
            <v>2748473.4011645499</v>
          </cell>
          <cell r="M497">
            <v>2817185.236193663</v>
          </cell>
          <cell r="N497">
            <v>2887614.8670985042</v>
          </cell>
          <cell r="O497">
            <v>2959805.2387759667</v>
          </cell>
          <cell r="P497">
            <v>3033800.3697453653</v>
          </cell>
          <cell r="Q497"/>
          <cell r="R497" t="str">
            <v>Program</v>
          </cell>
          <cell r="S497" t="str">
            <v>Debbie Voltz</v>
          </cell>
          <cell r="T497" t="str">
            <v>Primary Systems</v>
          </cell>
          <cell r="U497" t="str">
            <v>Renewal</v>
          </cell>
          <cell r="V497" t="str">
            <v>Reactive program - ACS</v>
          </cell>
          <cell r="W497" t="str">
            <v>Network Operations</v>
          </cell>
          <cell r="X497" t="str">
            <v>Brian Glawson</v>
          </cell>
          <cell r="Y497" t="str">
            <v>Debbie Voltz</v>
          </cell>
          <cell r="Z497" t="str">
            <v>Brett Sills</v>
          </cell>
          <cell r="AA497" t="str">
            <v>Bernard Rigby</v>
          </cell>
          <cell r="AB497">
            <v>10608227.412727961</v>
          </cell>
          <cell r="AC497" t="str">
            <v>Street Lighting Equipment AMP</v>
          </cell>
          <cell r="AD497" t="str">
            <v>Repex</v>
          </cell>
        </row>
        <row r="498">
          <cell r="A498" t="str">
            <v>ESS_96N_L</v>
          </cell>
          <cell r="B498" t="str">
            <v>Spot Luminaire Replacements - all allocations</v>
          </cell>
          <cell r="C498" t="str">
            <v>Renewal</v>
          </cell>
          <cell r="D498">
            <v>1250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0.97499492745061567</v>
          </cell>
          <cell r="R498" t="str">
            <v>L</v>
          </cell>
          <cell r="AD498" t="str">
            <v>Repex</v>
          </cell>
        </row>
        <row r="499">
          <cell r="A499" t="str">
            <v>ESS_96N_M</v>
          </cell>
          <cell r="B499" t="str">
            <v>Spot Luminaire Replacements - all allocations</v>
          </cell>
          <cell r="C499" t="str">
            <v>Renewal</v>
          </cell>
          <cell r="D499">
            <v>2500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0.88789104466551949</v>
          </cell>
          <cell r="R499" t="str">
            <v>M</v>
          </cell>
          <cell r="S499"/>
          <cell r="T499"/>
          <cell r="U499"/>
          <cell r="V499"/>
          <cell r="W499"/>
          <cell r="X499"/>
          <cell r="Y499"/>
          <cell r="Z499"/>
          <cell r="AA499"/>
          <cell r="AB499">
            <v>0</v>
          </cell>
          <cell r="AD499" t="str">
            <v>Repex</v>
          </cell>
        </row>
        <row r="500">
          <cell r="A500" t="str">
            <v>ESS_96N_S</v>
          </cell>
          <cell r="B500" t="str">
            <v>Spot Luminaire Replacements - all allocations</v>
          </cell>
          <cell r="C500" t="str">
            <v>Renewal</v>
          </cell>
          <cell r="D500">
            <v>3750</v>
          </cell>
          <cell r="E500">
            <v>282571</v>
          </cell>
          <cell r="F500">
            <v>2441077.1052078875</v>
          </cell>
          <cell r="G500">
            <v>2775057.6271279794</v>
          </cell>
          <cell r="H500">
            <v>2565322.764163672</v>
          </cell>
          <cell r="I500">
            <v>2544198.9162284224</v>
          </cell>
          <cell r="J500">
            <v>2616036.5507812495</v>
          </cell>
          <cell r="K500">
            <v>2681437.4645507806</v>
          </cell>
          <cell r="L500">
            <v>2748473.4011645499</v>
          </cell>
          <cell r="M500">
            <v>2817185.236193663</v>
          </cell>
          <cell r="N500">
            <v>2887614.8670985042</v>
          </cell>
          <cell r="O500">
            <v>2959805.2387759667</v>
          </cell>
          <cell r="P500">
            <v>3033800.3697453653</v>
          </cell>
          <cell r="Q500">
            <v>0.71496971396910669</v>
          </cell>
          <cell r="R500" t="str">
            <v>S</v>
          </cell>
          <cell r="AD500" t="str">
            <v>Repex</v>
          </cell>
        </row>
        <row r="501">
          <cell r="A501" t="str">
            <v>ESS_97</v>
          </cell>
          <cell r="B501" t="str">
            <v>Bulk Luminaire Replacements</v>
          </cell>
          <cell r="C501" t="str">
            <v>Renewal</v>
          </cell>
          <cell r="D501">
            <v>3750</v>
          </cell>
          <cell r="E501">
            <v>0</v>
          </cell>
          <cell r="F501">
            <v>589212.06120170653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/>
          <cell r="R501" t="str">
            <v>Program</v>
          </cell>
          <cell r="S501" t="str">
            <v>Debbie Voltz</v>
          </cell>
          <cell r="T501" t="str">
            <v>Primary Systems</v>
          </cell>
          <cell r="U501" t="str">
            <v>Renewal</v>
          </cell>
          <cell r="V501" t="str">
            <v>Reactive program - ACS</v>
          </cell>
          <cell r="W501" t="str">
            <v>Network Operations</v>
          </cell>
          <cell r="X501" t="str">
            <v>Debbie Voltz</v>
          </cell>
          <cell r="Y501" t="str">
            <v>Debbie Voltz</v>
          </cell>
          <cell r="Z501" t="str">
            <v>Brett Sills</v>
          </cell>
          <cell r="AA501" t="str">
            <v>Bernard Rigby</v>
          </cell>
          <cell r="AB501">
            <v>589212.06120170653</v>
          </cell>
          <cell r="AC501" t="str">
            <v>Street Lighting Equipment AMP</v>
          </cell>
          <cell r="AD501" t="str">
            <v>Repex</v>
          </cell>
        </row>
        <row r="502">
          <cell r="A502" t="str">
            <v>ESS_97_L</v>
          </cell>
          <cell r="B502" t="str">
            <v>Bulk Luminaire Replacements</v>
          </cell>
          <cell r="C502" t="str">
            <v>Renewal</v>
          </cell>
          <cell r="D502">
            <v>1250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0.97499492745061567</v>
          </cell>
          <cell r="R502" t="str">
            <v>L</v>
          </cell>
          <cell r="AD502" t="str">
            <v>Repex</v>
          </cell>
        </row>
        <row r="503">
          <cell r="A503" t="str">
            <v>ESS_97_M</v>
          </cell>
          <cell r="B503" t="str">
            <v>Bulk Luminaire Replacements</v>
          </cell>
          <cell r="C503" t="str">
            <v>Renewal</v>
          </cell>
          <cell r="D503">
            <v>2500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0.88789104466551949</v>
          </cell>
          <cell r="R503" t="str">
            <v>M</v>
          </cell>
          <cell r="AD503" t="str">
            <v>Repex</v>
          </cell>
        </row>
        <row r="504">
          <cell r="A504" t="str">
            <v>ESS_97_S</v>
          </cell>
          <cell r="B504" t="str">
            <v>Bulk Luminaire Replacements</v>
          </cell>
          <cell r="C504" t="str">
            <v>Renewal</v>
          </cell>
          <cell r="D504">
            <v>3750</v>
          </cell>
          <cell r="E504">
            <v>0</v>
          </cell>
          <cell r="F504">
            <v>589212.06120170653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0.72213601923135895</v>
          </cell>
          <cell r="R504" t="str">
            <v>S</v>
          </cell>
          <cell r="S504"/>
          <cell r="T504"/>
          <cell r="U504"/>
          <cell r="V504"/>
          <cell r="W504"/>
          <cell r="X504"/>
          <cell r="Y504"/>
          <cell r="Z504"/>
          <cell r="AA504"/>
          <cell r="AB504">
            <v>589212.06120170653</v>
          </cell>
          <cell r="AD504" t="str">
            <v>Repex</v>
          </cell>
        </row>
        <row r="505">
          <cell r="A505" t="str">
            <v>ESS_99</v>
          </cell>
          <cell r="B505" t="str">
            <v>Replace rusting streetlight triangular columns</v>
          </cell>
          <cell r="C505" t="str">
            <v>Renewal</v>
          </cell>
          <cell r="D505">
            <v>3600</v>
          </cell>
          <cell r="E505">
            <v>179684</v>
          </cell>
          <cell r="F505">
            <v>267253.68712207256</v>
          </cell>
          <cell r="G505">
            <v>317949.15045357065</v>
          </cell>
          <cell r="H505">
            <v>301096.64213819522</v>
          </cell>
          <cell r="I505">
            <v>301750.37357883505</v>
          </cell>
          <cell r="J505">
            <v>314586.67382812494</v>
          </cell>
          <cell r="K505">
            <v>322451.34067382803</v>
          </cell>
          <cell r="L505">
            <v>330512.6241906737</v>
          </cell>
          <cell r="M505">
            <v>338775.43979544053</v>
          </cell>
          <cell r="N505">
            <v>347244.82579032646</v>
          </cell>
          <cell r="O505">
            <v>355925.94643508457</v>
          </cell>
          <cell r="P505">
            <v>364824.09509596165</v>
          </cell>
          <cell r="Q505"/>
          <cell r="R505" t="str">
            <v>Program</v>
          </cell>
          <cell r="S505" t="str">
            <v>Neil Chapman</v>
          </cell>
          <cell r="T505" t="str">
            <v>Network Operations</v>
          </cell>
          <cell r="U505" t="str">
            <v>Renewal</v>
          </cell>
          <cell r="V505" t="str">
            <v>Proactive program</v>
          </cell>
          <cell r="W505" t="str">
            <v>Distribution Planning</v>
          </cell>
          <cell r="X505" t="str">
            <v>Brian Glawson</v>
          </cell>
          <cell r="Y505" t="str">
            <v>Neil Chapman</v>
          </cell>
          <cell r="Z505" t="str">
            <v>Brett Sills</v>
          </cell>
          <cell r="AA505" t="str">
            <v>Not Specified</v>
          </cell>
          <cell r="AB505">
            <v>1367733.8532926736</v>
          </cell>
          <cell r="AC505" t="str">
            <v>ESS_99 and ESS_100 Replacement of Triangular and Potbelly Streetlight Columns</v>
          </cell>
          <cell r="AD505" t="str">
            <v>Repex</v>
          </cell>
        </row>
        <row r="506">
          <cell r="A506" t="str">
            <v>ESS_99_L</v>
          </cell>
          <cell r="B506" t="str">
            <v>Replace rusting streetlight triangular columns</v>
          </cell>
          <cell r="C506" t="str">
            <v>Renewal</v>
          </cell>
          <cell r="D506">
            <v>1200</v>
          </cell>
          <cell r="E506">
            <v>0</v>
          </cell>
          <cell r="F506">
            <v>53450.737424414518</v>
          </cell>
          <cell r="G506">
            <v>63589.830090714124</v>
          </cell>
          <cell r="H506">
            <v>60219.32842763904</v>
          </cell>
          <cell r="I506">
            <v>60350.074715767012</v>
          </cell>
          <cell r="J506">
            <v>62917.33476562499</v>
          </cell>
          <cell r="K506">
            <v>64490.268134765603</v>
          </cell>
          <cell r="L506">
            <v>66102.524838134734</v>
          </cell>
          <cell r="M506">
            <v>67755.087959088094</v>
          </cell>
          <cell r="N506">
            <v>69448.965158065301</v>
          </cell>
          <cell r="O506">
            <v>71185.18928701691</v>
          </cell>
          <cell r="P506">
            <v>72964.819019192335</v>
          </cell>
          <cell r="Q506">
            <v>0.98124589171206922</v>
          </cell>
          <cell r="R506" t="str">
            <v>L</v>
          </cell>
          <cell r="AD506" t="str">
            <v>Repex</v>
          </cell>
        </row>
        <row r="507">
          <cell r="A507" t="str">
            <v>ESS_99_M</v>
          </cell>
          <cell r="B507" t="str">
            <v>Replace rusting streetlight triangular columns</v>
          </cell>
          <cell r="C507" t="str">
            <v>Renewal</v>
          </cell>
          <cell r="D507">
            <v>2400</v>
          </cell>
          <cell r="E507">
            <v>0</v>
          </cell>
          <cell r="F507">
            <v>53450.737424414518</v>
          </cell>
          <cell r="G507">
            <v>63589.830090714124</v>
          </cell>
          <cell r="H507">
            <v>60219.32842763904</v>
          </cell>
          <cell r="I507">
            <v>60350.074715767012</v>
          </cell>
          <cell r="J507">
            <v>62917.33476562499</v>
          </cell>
          <cell r="K507">
            <v>64490.268134765603</v>
          </cell>
          <cell r="L507">
            <v>66102.524838134734</v>
          </cell>
          <cell r="M507">
            <v>67755.087959088094</v>
          </cell>
          <cell r="N507">
            <v>69448.965158065301</v>
          </cell>
          <cell r="O507">
            <v>71185.18928701691</v>
          </cell>
          <cell r="P507">
            <v>72964.819019192335</v>
          </cell>
          <cell r="Q507">
            <v>0.89375989254601484</v>
          </cell>
          <cell r="R507" t="str">
            <v>M</v>
          </cell>
          <cell r="AD507" t="str">
            <v>Repex</v>
          </cell>
        </row>
        <row r="508">
          <cell r="A508" t="str">
            <v>ESS_99_S</v>
          </cell>
          <cell r="B508" t="str">
            <v>Replace rusting streetlight triangular columns</v>
          </cell>
          <cell r="C508" t="str">
            <v>Renewal</v>
          </cell>
          <cell r="D508">
            <v>3600</v>
          </cell>
          <cell r="E508">
            <v>179684</v>
          </cell>
          <cell r="F508">
            <v>160352.21227324352</v>
          </cell>
          <cell r="G508">
            <v>190769.49027214237</v>
          </cell>
          <cell r="H508">
            <v>180657.98528291713</v>
          </cell>
          <cell r="I508">
            <v>181050.22414730102</v>
          </cell>
          <cell r="J508">
            <v>188752.00429687495</v>
          </cell>
          <cell r="K508">
            <v>193470.80440429682</v>
          </cell>
          <cell r="L508">
            <v>198307.57451440423</v>
          </cell>
          <cell r="M508">
            <v>203265.26387726431</v>
          </cell>
          <cell r="N508">
            <v>208346.89547419589</v>
          </cell>
          <cell r="O508">
            <v>213555.56786105075</v>
          </cell>
          <cell r="P508">
            <v>218894.45705757698</v>
          </cell>
          <cell r="Q508">
            <v>0.74834480524580782</v>
          </cell>
          <cell r="R508" t="str">
            <v>S</v>
          </cell>
          <cell r="AD508" t="str">
            <v>Repex</v>
          </cell>
        </row>
        <row r="509">
          <cell r="A509" t="str">
            <v>ESS_500</v>
          </cell>
          <cell r="B509" t="str">
            <v>Overheads</v>
          </cell>
          <cell r="C509" t="str">
            <v>Other System</v>
          </cell>
          <cell r="D509" t="str">
            <v>N/A</v>
          </cell>
          <cell r="E509">
            <v>142892380</v>
          </cell>
          <cell r="F509">
            <v>141069448.61119333</v>
          </cell>
          <cell r="G509">
            <v>128193041.194582</v>
          </cell>
          <cell r="H509">
            <v>130491841.95360865</v>
          </cell>
          <cell r="I509">
            <v>140903317.19790244</v>
          </cell>
          <cell r="J509">
            <v>155365545.89458653</v>
          </cell>
          <cell r="K509">
            <v>157420688.0659498</v>
          </cell>
          <cell r="L509">
            <v>157887551.46563521</v>
          </cell>
          <cell r="M509">
            <v>162846617.0301424</v>
          </cell>
          <cell r="N509">
            <v>167865250.98705873</v>
          </cell>
          <cell r="O509">
            <v>172345173.50096855</v>
          </cell>
          <cell r="P509">
            <v>176115209.53880158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Summary"/>
      <sheetName val="Inputs&gt;&gt;"/>
      <sheetName val="Sub-process"/>
      <sheetName val="Sheet3"/>
      <sheetName val="Sheet5"/>
      <sheetName val="Sheet4"/>
      <sheetName val="Qualitative benchmarking"/>
      <sheetName val="UMS Benchmarking"/>
      <sheetName val="RIN Benchmarking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A3" t="str">
            <v>Network strategy and planning</v>
          </cell>
        </row>
        <row r="4">
          <cell r="A4" t="str">
            <v>Capital projects and asset replacements</v>
          </cell>
        </row>
        <row r="5">
          <cell r="A5" t="str">
            <v>Maintenance</v>
          </cell>
        </row>
        <row r="6">
          <cell r="A6" t="str">
            <v>System operations and fault response</v>
          </cell>
        </row>
        <row r="7">
          <cell r="A7" t="str">
            <v>Customer service</v>
          </cell>
        </row>
        <row r="8">
          <cell r="A8" t="str">
            <v>Support functions</v>
          </cell>
        </row>
        <row r="9">
          <cell r="A9" t="str">
            <v>IT</v>
          </cell>
        </row>
        <row r="25">
          <cell r="A25" t="str">
            <v>Network strategy and planning</v>
          </cell>
        </row>
        <row r="26">
          <cell r="A26" t="str">
            <v>Capital projects and asset replacements</v>
          </cell>
        </row>
        <row r="27">
          <cell r="A27" t="str">
            <v>Maintenance</v>
          </cell>
        </row>
        <row r="28">
          <cell r="A28" t="str">
            <v>System operations and fault response</v>
          </cell>
        </row>
        <row r="29">
          <cell r="A29" t="str">
            <v>Customer service</v>
          </cell>
        </row>
        <row r="30">
          <cell r="A30" t="str">
            <v>Support functions</v>
          </cell>
        </row>
        <row r="31">
          <cell r="A31" t="str">
            <v>IT</v>
          </cell>
        </row>
        <row r="32">
          <cell r="A32" t="str">
            <v>Field force operations</v>
          </cell>
        </row>
        <row r="33">
          <cell r="A33" t="str">
            <v>Procurement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ARY"/>
      <sheetName val="SECONDARY"/>
      <sheetName val="MAJOR_PROJECTS"/>
      <sheetName val="STRATEGY"/>
      <sheetName val="Check to summary "/>
      <sheetName val="all"/>
      <sheetName val="MAIN_PIP_NOMINAL"/>
      <sheetName val="MAIN_PIP_real "/>
      <sheetName val="PIP ver 5.1"/>
      <sheetName val="PIPV5.1_REAL"/>
      <sheetName val="CHECK_SHEET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 t="str">
            <v>Distribution Growth - Voltage Constraints</v>
          </cell>
          <cell r="C5">
            <v>16220408.901345413</v>
          </cell>
          <cell r="D5">
            <v>13147820.254525557</v>
          </cell>
          <cell r="E5">
            <v>13604919.030968571</v>
          </cell>
          <cell r="F5">
            <v>14093349.855787035</v>
          </cell>
          <cell r="G5">
            <v>14599725.773518533</v>
          </cell>
          <cell r="H5">
            <v>14764634.775816912</v>
          </cell>
          <cell r="I5">
            <v>15133750.645212334</v>
          </cell>
          <cell r="J5">
            <v>15512094.411342639</v>
          </cell>
          <cell r="K5">
            <v>15899896.771626202</v>
          </cell>
          <cell r="L5">
            <v>16297394.190916855</v>
          </cell>
          <cell r="M5">
            <v>16704829.045689773</v>
          </cell>
          <cell r="N5">
            <v>165978823.65674981</v>
          </cell>
          <cell r="O5" t="str">
            <v>Paul Brazier</v>
          </cell>
          <cell r="P5" t="str">
            <v>Dist Growth Strategy</v>
          </cell>
        </row>
        <row r="6">
          <cell r="B6" t="str">
            <v>Replace unsafe streetlight pot belly columns</v>
          </cell>
          <cell r="C6">
            <v>651328.3655826532</v>
          </cell>
          <cell r="D6">
            <v>671458.63505908975</v>
          </cell>
          <cell r="E6">
            <v>694785.90364770731</v>
          </cell>
          <cell r="F6">
            <v>719777.14230818674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2737350.0465976372</v>
          </cell>
          <cell r="O6" t="str">
            <v>Brian Glawson</v>
          </cell>
          <cell r="P6" t="str">
            <v>Network U/G System</v>
          </cell>
        </row>
        <row r="7">
          <cell r="B7" t="str">
            <v>Beryl to Mudgee - implement 66kV backup changeover scheme</v>
          </cell>
          <cell r="C7">
            <v>0</v>
          </cell>
          <cell r="D7">
            <v>335552.13781066408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335552.13781066408</v>
          </cell>
          <cell r="O7" t="str">
            <v>Paul Brazier</v>
          </cell>
          <cell r="P7" t="str">
            <v>Major Projects</v>
          </cell>
        </row>
        <row r="8">
          <cell r="B8" t="str">
            <v>Cartwrights Hill ZS - construct 66 kV bus bar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4225286.4263276579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4225286.4263276579</v>
          </cell>
          <cell r="O8" t="str">
            <v>Paul Brazier</v>
          </cell>
          <cell r="P8" t="str">
            <v>Major Projects</v>
          </cell>
        </row>
        <row r="9">
          <cell r="B9" t="str">
            <v>Cobaki - establish 66/11kV substation (dependant on subdivision development)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7456154.9663092727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7456154.9663092727</v>
          </cell>
          <cell r="O9" t="str">
            <v>Paul Brazier</v>
          </cell>
          <cell r="P9" t="str">
            <v>Major Projects</v>
          </cell>
        </row>
        <row r="10">
          <cell r="B10" t="str">
            <v>Cobar town supply augmentation</v>
          </cell>
          <cell r="C10">
            <v>16978.910915701166</v>
          </cell>
          <cell r="D10">
            <v>1720370.1713549332</v>
          </cell>
          <cell r="E10">
            <v>2834235.4538656627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4571584.5361362975</v>
          </cell>
          <cell r="O10" t="str">
            <v>Paul Brazier</v>
          </cell>
          <cell r="P10" t="str">
            <v>Major Projects</v>
          </cell>
        </row>
        <row r="11">
          <cell r="B11" t="str">
            <v xml:space="preserve">Cooma - TransGrid rebuild 66/11kV substation </v>
          </cell>
          <cell r="C11">
            <v>100660.50639218121</v>
          </cell>
          <cell r="D11">
            <v>4932759.2219093293</v>
          </cell>
          <cell r="E11">
            <v>6021439.3134971848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11054859.041798696</v>
          </cell>
          <cell r="O11" t="str">
            <v>Paul Brazier</v>
          </cell>
          <cell r="P11" t="str">
            <v>Major Projects</v>
          </cell>
        </row>
        <row r="12">
          <cell r="B12" t="str">
            <v>Deniliquin to Moulamein tee - convert section of 66kV single cct to dual and add 66kV bay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 t="str">
            <v>Paul Brazier</v>
          </cell>
          <cell r="P12" t="str">
            <v>Major Projects</v>
          </cell>
        </row>
        <row r="13">
          <cell r="B13" t="str">
            <v>LIDAR - Capitalised Overhead Data Capture</v>
          </cell>
          <cell r="C13">
            <v>8995623.2419868913</v>
          </cell>
          <cell r="D13">
            <v>11114707.001577845</v>
          </cell>
          <cell r="E13">
            <v>11728104.143761065</v>
          </cell>
          <cell r="F13">
            <v>12362501.802347643</v>
          </cell>
          <cell r="G13">
            <v>13002990.816426704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57203927.006100148</v>
          </cell>
          <cell r="O13" t="str">
            <v>Bret Sills</v>
          </cell>
          <cell r="P13" t="str">
            <v>Lidar</v>
          </cell>
        </row>
        <row r="14">
          <cell r="B14" t="str">
            <v xml:space="preserve">Gloucester BSP - establish 132/33kV substation </v>
          </cell>
          <cell r="C14">
            <v>52242.349845263285</v>
          </cell>
          <cell r="D14">
            <v>5223368.987766562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5275611.3376118252</v>
          </cell>
          <cell r="O14" t="str">
            <v>Paul Brazier</v>
          </cell>
          <cell r="P14" t="str">
            <v>Major Projects</v>
          </cell>
        </row>
        <row r="15">
          <cell r="B15" t="str">
            <v>Googong Town - establish new 132/11kV substation</v>
          </cell>
          <cell r="C15">
            <v>7510411.8344759382</v>
          </cell>
          <cell r="D15">
            <v>982941.46933797002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8493353.3038139082</v>
          </cell>
          <cell r="O15" t="str">
            <v>Paul Brazier</v>
          </cell>
          <cell r="P15" t="str">
            <v>Major Projects</v>
          </cell>
        </row>
        <row r="16">
          <cell r="B16" t="str">
            <v>Queanbeyan TG to Googong Town ZS - Reconnect 132 kV Line</v>
          </cell>
          <cell r="C16">
            <v>1913401.2596657739</v>
          </cell>
          <cell r="D16">
            <v>850586.30327777902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2763987.5629435531</v>
          </cell>
          <cell r="O16" t="str">
            <v>Paul Brazier</v>
          </cell>
          <cell r="P16" t="str">
            <v>Major Projects</v>
          </cell>
        </row>
        <row r="17">
          <cell r="B17" t="str">
            <v>Goulburn to Woodlawn - upgrade 66 kV line</v>
          </cell>
          <cell r="C17">
            <v>92406.344868022352</v>
          </cell>
          <cell r="D17">
            <v>2665023.4006111184</v>
          </cell>
          <cell r="E17">
            <v>1007864.4676270406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3765294.2131061815</v>
          </cell>
          <cell r="O17" t="str">
            <v>Paul Brazier</v>
          </cell>
          <cell r="P17" t="str">
            <v>Major Projects</v>
          </cell>
        </row>
        <row r="18">
          <cell r="B18" t="str">
            <v>Griffith - Augment Supply to Tharbogang/Goolgowi</v>
          </cell>
          <cell r="C18">
            <v>380.27526104838211</v>
          </cell>
          <cell r="D18">
            <v>397566.73737177788</v>
          </cell>
          <cell r="E18">
            <v>4916797.0485892547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5314744.0612220811</v>
          </cell>
          <cell r="O18" t="str">
            <v>Paul Brazier</v>
          </cell>
          <cell r="P18" t="str">
            <v>Major Projects</v>
          </cell>
        </row>
        <row r="19">
          <cell r="B19" t="str">
            <v>Marulan South - rebuild 66/33kV substation</v>
          </cell>
          <cell r="C19">
            <v>100660.50639218121</v>
          </cell>
          <cell r="D19">
            <v>2969395.9700993206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3070056.476491502</v>
          </cell>
          <cell r="O19" t="str">
            <v>Paul Brazier</v>
          </cell>
          <cell r="P19" t="str">
            <v>Major Projects</v>
          </cell>
        </row>
        <row r="20">
          <cell r="B20" t="str">
            <v>Metering for ZS (Power Quality meters)</v>
          </cell>
          <cell r="C20">
            <v>0</v>
          </cell>
          <cell r="D20">
            <v>442186.77955262666</v>
          </cell>
          <cell r="E20">
            <v>231604.51836485061</v>
          </cell>
          <cell r="F20">
            <v>239919.02138178458</v>
          </cell>
          <cell r="G20">
            <v>248539.55050377041</v>
          </cell>
          <cell r="H20">
            <v>259857.57205437764</v>
          </cell>
          <cell r="I20">
            <v>266354.01135573705</v>
          </cell>
          <cell r="J20">
            <v>273012.8616396304</v>
          </cell>
          <cell r="K20">
            <v>279838.18318062118</v>
          </cell>
          <cell r="L20">
            <v>286834.13776013663</v>
          </cell>
          <cell r="M20">
            <v>294004.99120414001</v>
          </cell>
          <cell r="N20">
            <v>2822151.6269976757</v>
          </cell>
          <cell r="O20" t="str">
            <v>Paul Brazier</v>
          </cell>
          <cell r="P20" t="str">
            <v>Major Projects</v>
          </cell>
        </row>
        <row r="21">
          <cell r="B21" t="str">
            <v>Nyngan 132kV network reinforcement</v>
          </cell>
          <cell r="C21">
            <v>100660.50639218121</v>
          </cell>
          <cell r="D21">
            <v>3825191.8401262681</v>
          </cell>
          <cell r="E21">
            <v>2401109.0922413729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6326961.4387598224</v>
          </cell>
          <cell r="O21" t="str">
            <v>Paul Brazier</v>
          </cell>
          <cell r="P21" t="str">
            <v>Major Projects</v>
          </cell>
        </row>
        <row r="22">
          <cell r="B22" t="str">
            <v>Orange North - TransGrid rebuild Orange 66kV busbar</v>
          </cell>
          <cell r="C22">
            <v>942039.53277039749</v>
          </cell>
          <cell r="D22">
            <v>111040.56616752867</v>
          </cell>
          <cell r="E22">
            <v>3457768.9074316723</v>
          </cell>
          <cell r="F22">
            <v>1679713.8840568466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6190562.8904264448</v>
          </cell>
          <cell r="O22" t="str">
            <v>Paul Brazier</v>
          </cell>
          <cell r="P22" t="str">
            <v>Major Projects</v>
          </cell>
        </row>
        <row r="23">
          <cell r="B23" t="str">
            <v>Orange to Blayney - reconductor 66kV feeder</v>
          </cell>
          <cell r="C23">
            <v>0</v>
          </cell>
          <cell r="D23">
            <v>0</v>
          </cell>
          <cell r="E23">
            <v>0</v>
          </cell>
          <cell r="F23">
            <v>9597028.5906592831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9597028.5906592831</v>
          </cell>
          <cell r="O23" t="str">
            <v>Paul Brazier</v>
          </cell>
          <cell r="P23" t="str">
            <v>Major Projects</v>
          </cell>
        </row>
        <row r="24">
          <cell r="B24" t="str">
            <v>Rectification of low clearance infringements on Distribution feeders</v>
          </cell>
          <cell r="C24">
            <v>1499841.5452435</v>
          </cell>
          <cell r="D24">
            <v>23287386.026162088</v>
          </cell>
          <cell r="E24">
            <v>21573471.226801958</v>
          </cell>
          <cell r="F24">
            <v>21446942.837494038</v>
          </cell>
          <cell r="G24">
            <v>16190682.427334838</v>
          </cell>
          <cell r="H24">
            <v>16536390.94891494</v>
          </cell>
          <cell r="I24">
            <v>16949800.722637814</v>
          </cell>
          <cell r="J24">
            <v>17373545.740703754</v>
          </cell>
          <cell r="K24">
            <v>17807884.384221345</v>
          </cell>
          <cell r="L24">
            <v>18253081.493826877</v>
          </cell>
          <cell r="M24">
            <v>18709408.531172547</v>
          </cell>
          <cell r="N24">
            <v>189628435.88451371</v>
          </cell>
          <cell r="O24" t="str">
            <v>Brian Glawson</v>
          </cell>
          <cell r="P24" t="str">
            <v>Dist O/H lines</v>
          </cell>
        </row>
        <row r="25">
          <cell r="B25" t="str">
            <v>Rectification of low clearance infringements on subtransmission feeders</v>
          </cell>
          <cell r="C25">
            <v>3550380.2307991795</v>
          </cell>
          <cell r="D25">
            <v>3660274.8063591747</v>
          </cell>
          <cell r="E25">
            <v>5776327.5254525784</v>
          </cell>
          <cell r="F25">
            <v>5983703.7260206416</v>
          </cell>
          <cell r="G25">
            <v>6272569.9864015523</v>
          </cell>
          <cell r="H25">
            <v>6968907.6141855819</v>
          </cell>
          <cell r="I25">
            <v>3632100.1548509598</v>
          </cell>
          <cell r="J25">
            <v>3722902.6587222335</v>
          </cell>
          <cell r="K25">
            <v>3815975.2251902889</v>
          </cell>
          <cell r="L25">
            <v>3911374.6058200453</v>
          </cell>
          <cell r="M25">
            <v>4009158.9709655461</v>
          </cell>
          <cell r="N25">
            <v>51303675.504767783</v>
          </cell>
          <cell r="O25" t="str">
            <v>Paul Brazier</v>
          </cell>
          <cell r="P25" t="str">
            <v>Major Projects</v>
          </cell>
        </row>
        <row r="26">
          <cell r="B26" t="str">
            <v>Sutton ZS - install 66/11kV transformer</v>
          </cell>
          <cell r="C26">
            <v>540349.76565819338</v>
          </cell>
          <cell r="D26">
            <v>681227.64686398464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1221577.4125221781</v>
          </cell>
          <cell r="O26" t="str">
            <v>Paul Brazier</v>
          </cell>
          <cell r="P26" t="str">
            <v>Major Projects</v>
          </cell>
        </row>
        <row r="27">
          <cell r="B27" t="str">
            <v>Tamworth - TransGrid 132/66kV substation - relocate 66kV feeders</v>
          </cell>
          <cell r="C27">
            <v>0</v>
          </cell>
          <cell r="D27">
            <v>1580511.9838611791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1580511.9838611791</v>
          </cell>
          <cell r="O27" t="str">
            <v>Paul Brazier</v>
          </cell>
          <cell r="P27" t="str">
            <v>Major Projects</v>
          </cell>
        </row>
        <row r="28">
          <cell r="B28" t="str">
            <v>Tamworth to Quirindi - secure easements for future second feeder</v>
          </cell>
          <cell r="C28">
            <v>1600864.1576753256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1600864.1576753256</v>
          </cell>
          <cell r="O28" t="str">
            <v>Paul Brazier</v>
          </cell>
          <cell r="P28" t="str">
            <v>Major Projects</v>
          </cell>
        </row>
        <row r="29">
          <cell r="B29" t="str">
            <v>Terranora to QLD border - refurbish 110kV towers in line with Powerlink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5051234.3273543268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5051234.3273543268</v>
          </cell>
          <cell r="O29" t="str">
            <v>Paul Brazier</v>
          </cell>
          <cell r="P29" t="str">
            <v>Major Projects</v>
          </cell>
        </row>
        <row r="30">
          <cell r="B30" t="str">
            <v>Googong to Tralee - construct dual 132kV feeder (operate at 11kV)</v>
          </cell>
          <cell r="C30">
            <v>0</v>
          </cell>
          <cell r="D30">
            <v>0</v>
          </cell>
          <cell r="E30">
            <v>0</v>
          </cell>
          <cell r="F30">
            <v>3118939.4604353821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3118939.4604353821</v>
          </cell>
          <cell r="O30" t="str">
            <v>Paul Brazier</v>
          </cell>
          <cell r="P30" t="str">
            <v>Major Projects</v>
          </cell>
        </row>
        <row r="31">
          <cell r="B31" t="str">
            <v>Wellington to Narromine - convert 66kV to 132kV</v>
          </cell>
          <cell r="C31">
            <v>3999516.1886431263</v>
          </cell>
          <cell r="D31">
            <v>53672.028426340337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4053188.2170694666</v>
          </cell>
          <cell r="O31" t="str">
            <v>Paul Brazier</v>
          </cell>
          <cell r="P31" t="str">
            <v>Major Projects</v>
          </cell>
        </row>
        <row r="32">
          <cell r="B32" t="str">
            <v>Yarrandale to Gilgandra - rebuild existing 66kV feeder</v>
          </cell>
          <cell r="C32">
            <v>0</v>
          </cell>
          <cell r="D32">
            <v>0</v>
          </cell>
          <cell r="E32">
            <v>578988.36977157521</v>
          </cell>
          <cell r="F32">
            <v>2639183.1405296279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3218171.510301203</v>
          </cell>
          <cell r="O32" t="str">
            <v>Paul Brazier</v>
          </cell>
          <cell r="P32" t="str">
            <v>Major Projects</v>
          </cell>
        </row>
        <row r="33">
          <cell r="B33" t="str">
            <v>Monaltrie to Alstonville - secure easements for future needs (Lismore 132kV strategy)</v>
          </cell>
          <cell r="C33">
            <v>2043194.8794877271</v>
          </cell>
          <cell r="D33">
            <v>441503.51765589777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2484698.3971436247</v>
          </cell>
          <cell r="O33" t="str">
            <v>Paul Brazier</v>
          </cell>
          <cell r="P33" t="str">
            <v>Major Projects</v>
          </cell>
        </row>
        <row r="34">
          <cell r="B34" t="str">
            <v>Yarrandale to Gilgandra - new 66kV feeder</v>
          </cell>
          <cell r="C34">
            <v>695814.93508585088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695814.93508585088</v>
          </cell>
          <cell r="O34" t="str">
            <v>Paul Brazier</v>
          </cell>
          <cell r="P34" t="str">
            <v>Major Projects</v>
          </cell>
        </row>
        <row r="35">
          <cell r="B35" t="str">
            <v>Woodlawn - rebuild 66/11kV substation</v>
          </cell>
          <cell r="C35">
            <v>5544184.4342920277</v>
          </cell>
          <cell r="D35">
            <v>1246527.9048867687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6790712.3391787969</v>
          </cell>
          <cell r="O35" t="str">
            <v>Paul Brazier</v>
          </cell>
          <cell r="P35" t="str">
            <v>Major Projects</v>
          </cell>
        </row>
        <row r="36">
          <cell r="B36" t="str">
            <v>Wagga to Temora - rebuild Wagga to Junee 66kV feeder to 132kV and new Junee to Temora 132kV feeder</v>
          </cell>
          <cell r="C36">
            <v>6303060.7104501734</v>
          </cell>
          <cell r="D36">
            <v>4110257.8797735292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10413318.590223704</v>
          </cell>
          <cell r="O36" t="str">
            <v>Paul Brazier</v>
          </cell>
          <cell r="P36" t="str">
            <v>Major Projects</v>
          </cell>
        </row>
        <row r="37">
          <cell r="B37" t="str">
            <v>Wagga Copland St to Kooringal #1 feeder works</v>
          </cell>
          <cell r="C37">
            <v>102443.08316777907</v>
          </cell>
          <cell r="D37">
            <v>673714.24780741544</v>
          </cell>
          <cell r="E37">
            <v>697136.6822781784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1473294.0132533729</v>
          </cell>
          <cell r="O37" t="str">
            <v>Paul Brazier</v>
          </cell>
          <cell r="P37" t="str">
            <v>Major Projects</v>
          </cell>
        </row>
        <row r="38">
          <cell r="B38" t="str">
            <v>Poletop Switchgear replacement</v>
          </cell>
          <cell r="C38">
            <v>2279649.2795392862</v>
          </cell>
          <cell r="D38">
            <v>3525158.1548170042</v>
          </cell>
          <cell r="E38">
            <v>3647626.1926402859</v>
          </cell>
          <cell r="F38">
            <v>3778830.0770966737</v>
          </cell>
          <cell r="G38">
            <v>3914481.78944802</v>
          </cell>
          <cell r="H38">
            <v>4012349.7400381309</v>
          </cell>
          <cell r="I38">
            <v>4112658.4835390835</v>
          </cell>
          <cell r="J38">
            <v>4215474.9456275599</v>
          </cell>
          <cell r="K38">
            <v>4320861.819268249</v>
          </cell>
          <cell r="L38">
            <v>4428883.364749955</v>
          </cell>
          <cell r="M38">
            <v>4539605.4488687022</v>
          </cell>
          <cell r="N38">
            <v>42775579.295632944</v>
          </cell>
          <cell r="O38" t="str">
            <v>Brian Glawson</v>
          </cell>
          <cell r="P38" t="str">
            <v>Dist O/H lines</v>
          </cell>
        </row>
        <row r="39">
          <cell r="B39" t="str">
            <v>HV regulator replacement</v>
          </cell>
          <cell r="C39">
            <v>1606609.9684372111</v>
          </cell>
          <cell r="D39">
            <v>1656264.4807580477</v>
          </cell>
          <cell r="E39">
            <v>1713805.5745238625</v>
          </cell>
          <cell r="F39">
            <v>1775449.788694982</v>
          </cell>
          <cell r="G39">
            <v>1839185.4678704899</v>
          </cell>
          <cell r="H39">
            <v>703977.78611095028</v>
          </cell>
          <cell r="I39">
            <v>721577.23076372396</v>
          </cell>
          <cell r="J39">
            <v>739616.66153281706</v>
          </cell>
          <cell r="K39">
            <v>758107.07807113742</v>
          </cell>
          <cell r="L39">
            <v>777059.75502291566</v>
          </cell>
          <cell r="M39">
            <v>796486.24889848847</v>
          </cell>
          <cell r="N39">
            <v>13088140.040684626</v>
          </cell>
          <cell r="O39" t="str">
            <v>Brian Glawson</v>
          </cell>
          <cell r="P39" t="str">
            <v>Dist O/H lines</v>
          </cell>
        </row>
        <row r="40">
          <cell r="B40" t="str">
            <v>Poletop Recloser Replacement / Upgrading</v>
          </cell>
          <cell r="C40">
            <v>4096585.304611675</v>
          </cell>
          <cell r="D40">
            <v>4279672.5753515577</v>
          </cell>
          <cell r="E40">
            <v>4034199.3872847687</v>
          </cell>
          <cell r="F40">
            <v>4179031.3653162736</v>
          </cell>
          <cell r="G40">
            <v>3545780.1940976242</v>
          </cell>
          <cell r="H40">
            <v>4437469.6408944</v>
          </cell>
          <cell r="I40">
            <v>4548406.3819167595</v>
          </cell>
          <cell r="J40">
            <v>4662116.541464678</v>
          </cell>
          <cell r="K40">
            <v>4778669.4550012946</v>
          </cell>
          <cell r="L40">
            <v>4898136.1913763266</v>
          </cell>
          <cell r="M40">
            <v>5020589.5961607331</v>
          </cell>
          <cell r="N40">
            <v>48480656.633476093</v>
          </cell>
          <cell r="O40" t="str">
            <v>Brian Glawson</v>
          </cell>
          <cell r="P40" t="str">
            <v>Dist O/H lines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2">
          <cell r="B42" t="str">
            <v>Replacement of Bare OH Conductors</v>
          </cell>
          <cell r="C42">
            <v>16566359.530536495</v>
          </cell>
          <cell r="D42">
            <v>17079134.953555379</v>
          </cell>
          <cell r="E42">
            <v>17672910.312424321</v>
          </cell>
          <cell r="F42">
            <v>18307386.279623486</v>
          </cell>
          <cell r="G42">
            <v>18965173.081446391</v>
          </cell>
          <cell r="H42">
            <v>24299128.010603182</v>
          </cell>
          <cell r="I42">
            <v>24906606.210868262</v>
          </cell>
          <cell r="J42">
            <v>25529271.366139963</v>
          </cell>
          <cell r="K42">
            <v>26167503.150293462</v>
          </cell>
          <cell r="L42">
            <v>26821690.729050793</v>
          </cell>
          <cell r="M42">
            <v>27492232.997277059</v>
          </cell>
          <cell r="N42">
            <v>243807396.62181878</v>
          </cell>
          <cell r="O42" t="str">
            <v>Brian Glawson</v>
          </cell>
          <cell r="P42" t="str">
            <v>Dist O/H lines</v>
          </cell>
        </row>
        <row r="43">
          <cell r="B43" t="str">
            <v>Pole Replacement and Reinforcement - Distribution</v>
          </cell>
          <cell r="C43">
            <v>46900529.611598566</v>
          </cell>
          <cell r="D43">
            <v>51085692.314412266</v>
          </cell>
          <cell r="E43">
            <v>55756154.230936915</v>
          </cell>
          <cell r="F43">
            <v>60830673.676910192</v>
          </cell>
          <cell r="G43">
            <v>66257425.854349181</v>
          </cell>
          <cell r="H43">
            <v>69272139.392177701</v>
          </cell>
          <cell r="I43">
            <v>72424021.395525768</v>
          </cell>
          <cell r="J43">
            <v>75719314.269744769</v>
          </cell>
          <cell r="K43">
            <v>79164542.992698655</v>
          </cell>
          <cell r="L43">
            <v>82766530.220383048</v>
          </cell>
          <cell r="M43">
            <v>84962947.016106427</v>
          </cell>
          <cell r="N43">
            <v>745139970.9748435</v>
          </cell>
          <cell r="O43" t="str">
            <v>Brian Glawson</v>
          </cell>
          <cell r="P43" t="str">
            <v>Dist O/H lines</v>
          </cell>
        </row>
        <row r="44">
          <cell r="B44" t="str">
            <v>Poor Performing Feeders</v>
          </cell>
          <cell r="C44">
            <v>15635809.51252744</v>
          </cell>
          <cell r="D44">
            <v>19024661.326674204</v>
          </cell>
          <cell r="E44">
            <v>19685600.603351709</v>
          </cell>
          <cell r="F44">
            <v>20393685.698731963</v>
          </cell>
          <cell r="G44">
            <v>21125772.61727896</v>
          </cell>
          <cell r="H44">
            <v>21654653.950224675</v>
          </cell>
          <cell r="I44">
            <v>22196020.298980292</v>
          </cell>
          <cell r="J44">
            <v>22750920.806454796</v>
          </cell>
          <cell r="K44">
            <v>23319693.826616164</v>
          </cell>
          <cell r="L44">
            <v>23902686.172281563</v>
          </cell>
          <cell r="M44">
            <v>24500253.326588601</v>
          </cell>
          <cell r="N44">
            <v>234189758.1397104</v>
          </cell>
          <cell r="O44" t="str">
            <v>Paul Brazier</v>
          </cell>
          <cell r="P44" t="str">
            <v>Reliability Strategy</v>
          </cell>
        </row>
        <row r="45">
          <cell r="B45" t="str">
            <v>Worst performing feeder segments</v>
          </cell>
          <cell r="C45">
            <v>4342189.1038843542</v>
          </cell>
          <cell r="D45">
            <v>5035939.7629431719</v>
          </cell>
          <cell r="E45">
            <v>5210894.2773578055</v>
          </cell>
          <cell r="F45">
            <v>5398328.5673114024</v>
          </cell>
          <cell r="G45">
            <v>5592116.2810444282</v>
          </cell>
          <cell r="H45">
            <v>5732092.6039561266</v>
          </cell>
          <cell r="I45">
            <v>5875394.9190550297</v>
          </cell>
          <cell r="J45">
            <v>6022279.7920314046</v>
          </cell>
          <cell r="K45">
            <v>6172836.7868321892</v>
          </cell>
          <cell r="L45">
            <v>6327157.7065029927</v>
          </cell>
          <cell r="M45">
            <v>6485336.649165567</v>
          </cell>
          <cell r="N45">
            <v>62194566.450084478</v>
          </cell>
          <cell r="O45" t="str">
            <v>Paul Brazier</v>
          </cell>
          <cell r="P45" t="str">
            <v>Reliability Strategy</v>
          </cell>
        </row>
        <row r="46">
          <cell r="B46" t="str">
            <v>Distribution Growth - Thermal Constraints</v>
          </cell>
          <cell r="C46">
            <v>20608952.462369937</v>
          </cell>
          <cell r="D46">
            <v>15058233.194563484</v>
          </cell>
          <cell r="E46">
            <v>14694813.409425922</v>
          </cell>
          <cell r="F46">
            <v>14192374.25361247</v>
          </cell>
          <cell r="G46">
            <v>13069342.405707616</v>
          </cell>
          <cell r="H46">
            <v>14174049.384784233</v>
          </cell>
          <cell r="I46">
            <v>14528400.619403839</v>
          </cell>
          <cell r="J46">
            <v>14891610.634888932</v>
          </cell>
          <cell r="K46">
            <v>15263900.900761157</v>
          </cell>
          <cell r="L46">
            <v>15645498.423280183</v>
          </cell>
          <cell r="M46">
            <v>16036635.883862182</v>
          </cell>
          <cell r="N46">
            <v>168163811.57265997</v>
          </cell>
          <cell r="O46" t="str">
            <v>Paul Brazier</v>
          </cell>
          <cell r="P46" t="str">
            <v>Dist Growth Strategy</v>
          </cell>
        </row>
        <row r="47">
          <cell r="B47" t="str">
            <v>HV network augmentation  - PQ</v>
          </cell>
          <cell r="C47">
            <v>698776.48694904218</v>
          </cell>
          <cell r="D47">
            <v>727433.91690770886</v>
          </cell>
          <cell r="E47">
            <v>760067.62471452553</v>
          </cell>
          <cell r="F47">
            <v>795036.35822815378</v>
          </cell>
          <cell r="G47">
            <v>831637.26198788383</v>
          </cell>
          <cell r="H47">
            <v>860952.47547295666</v>
          </cell>
          <cell r="I47">
            <v>891301.05023337831</v>
          </cell>
          <cell r="J47">
            <v>922719.41225410474</v>
          </cell>
          <cell r="K47">
            <v>955245.27153606189</v>
          </cell>
          <cell r="L47">
            <v>988917.66735770786</v>
          </cell>
          <cell r="M47">
            <v>1013640.6090416504</v>
          </cell>
          <cell r="N47">
            <v>9445728.1346831731</v>
          </cell>
          <cell r="O47" t="str">
            <v>Paul Brazier</v>
          </cell>
          <cell r="P47" t="str">
            <v>Power Quality Strategy</v>
          </cell>
        </row>
        <row r="48">
          <cell r="B48" t="str">
            <v>Wagga Copeland St - TransGrid 132/66kV sub - relocate 66kV feeders</v>
          </cell>
          <cell r="C48">
            <v>0</v>
          </cell>
          <cell r="D48">
            <v>0</v>
          </cell>
          <cell r="E48">
            <v>0</v>
          </cell>
          <cell r="F48">
            <v>2399098.6316194711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2399098.6316194711</v>
          </cell>
          <cell r="O48" t="str">
            <v>Paul Brazier</v>
          </cell>
          <cell r="P48" t="str">
            <v>Major Projects</v>
          </cell>
        </row>
        <row r="49">
          <cell r="B49" t="str">
            <v>Wagga 66kV network - reconductor various small section of conductors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124268.38516718392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124268.38516718392</v>
          </cell>
          <cell r="O49" t="str">
            <v>Paul Brazier</v>
          </cell>
          <cell r="P49" t="str">
            <v>Major Projects</v>
          </cell>
        </row>
        <row r="50">
          <cell r="B50" t="str">
            <v>Williamsdale TG to Googong Town ZS - Refurbish and Connect 132 kV Line</v>
          </cell>
          <cell r="C50">
            <v>0</v>
          </cell>
          <cell r="D50">
            <v>0</v>
          </cell>
          <cell r="E50">
            <v>0</v>
          </cell>
          <cell r="F50">
            <v>3598773.6478721853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3598773.6478721853</v>
          </cell>
          <cell r="O50" t="str">
            <v>Paul Brazier</v>
          </cell>
          <cell r="P50" t="str">
            <v>Major Projects</v>
          </cell>
        </row>
        <row r="51">
          <cell r="B51" t="str">
            <v>Williamsdale Acquire Route (1km)</v>
          </cell>
          <cell r="C51">
            <v>0</v>
          </cell>
          <cell r="D51">
            <v>0</v>
          </cell>
          <cell r="E51">
            <v>231595.34790863006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231595.34790863006</v>
          </cell>
          <cell r="O51" t="str">
            <v>Paul Brazier</v>
          </cell>
          <cell r="P51" t="str">
            <v>Major Projects</v>
          </cell>
        </row>
        <row r="52">
          <cell r="B52" t="str">
            <v>Queanbeyan TG to Googong Town ZS Refurbish Line 975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1118475.3893150627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1118475.3893150627</v>
          </cell>
          <cell r="O52" t="str">
            <v>Paul Brazier</v>
          </cell>
          <cell r="P52" t="str">
            <v>Major Projects</v>
          </cell>
        </row>
        <row r="53">
          <cell r="B53" t="str">
            <v>Zone Substation Capacitors Bank Replacement</v>
          </cell>
          <cell r="C53">
            <v>120792.60767061745</v>
          </cell>
          <cell r="D53">
            <v>553979.30908519938</v>
          </cell>
          <cell r="E53">
            <v>571113.89169760107</v>
          </cell>
          <cell r="F53">
            <v>589469.44636718382</v>
          </cell>
          <cell r="G53">
            <v>608478.11174792389</v>
          </cell>
          <cell r="H53">
            <v>530014.95332836511</v>
          </cell>
          <cell r="I53">
            <v>543265.32716157415</v>
          </cell>
          <cell r="J53">
            <v>556846.9603406135</v>
          </cell>
          <cell r="K53">
            <v>570768.1343491287</v>
          </cell>
          <cell r="L53">
            <v>585037.33770785702</v>
          </cell>
          <cell r="M53">
            <v>599663.27115055325</v>
          </cell>
          <cell r="N53">
            <v>5829429.3506066166</v>
          </cell>
          <cell r="O53" t="str">
            <v>Brian Glawson</v>
          </cell>
          <cell r="P53" t="str">
            <v>Suntran Equipment</v>
          </cell>
        </row>
        <row r="54">
          <cell r="B54" t="str">
            <v>Data Network Asset Replacement</v>
          </cell>
          <cell r="C54">
            <v>60396.303835308725</v>
          </cell>
          <cell r="D54">
            <v>43644.811278840811</v>
          </cell>
          <cell r="E54">
            <v>1889540.5369054584</v>
          </cell>
          <cell r="F54">
            <v>46785.514250032196</v>
          </cell>
          <cell r="G54">
            <v>48465.007769051728</v>
          </cell>
          <cell r="H54">
            <v>47246.831282614112</v>
          </cell>
          <cell r="I54">
            <v>48428.002064679466</v>
          </cell>
          <cell r="J54">
            <v>2233741.5952333398</v>
          </cell>
          <cell r="K54">
            <v>50879.669669203846</v>
          </cell>
          <cell r="L54">
            <v>52151.661410933943</v>
          </cell>
          <cell r="M54">
            <v>53455.452946207282</v>
          </cell>
          <cell r="N54">
            <v>4574735.386645671</v>
          </cell>
          <cell r="O54" t="str">
            <v>Steve Gough</v>
          </cell>
          <cell r="P54" t="str">
            <v>Telecomms Equipment</v>
          </cell>
        </row>
        <row r="55">
          <cell r="B55" t="str">
            <v>Major Project Carry Over</v>
          </cell>
          <cell r="C55">
            <v>1789980.1041917375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1789980.1041917375</v>
          </cell>
          <cell r="O55" t="str">
            <v>Paul Brazier</v>
          </cell>
          <cell r="P55" t="str">
            <v>Major Projects</v>
          </cell>
        </row>
        <row r="56">
          <cell r="B56" t="str">
            <v>Utility Blackspot Plan</v>
          </cell>
          <cell r="C56">
            <v>1628320.9139566331</v>
          </cell>
          <cell r="D56">
            <v>1678646.5876477237</v>
          </cell>
          <cell r="E56">
            <v>1736964.759119269</v>
          </cell>
          <cell r="F56">
            <v>1799442.8557704673</v>
          </cell>
          <cell r="G56">
            <v>1864038.7603481431</v>
          </cell>
          <cell r="H56">
            <v>1910704.3792170694</v>
          </cell>
          <cell r="I56">
            <v>1958471.9886974955</v>
          </cell>
          <cell r="J56">
            <v>2007433.7884149328</v>
          </cell>
          <cell r="K56">
            <v>2057619.6331253059</v>
          </cell>
          <cell r="L56">
            <v>2109060.1239534384</v>
          </cell>
          <cell r="M56">
            <v>2161786.6270522736</v>
          </cell>
          <cell r="N56">
            <v>20912490.41730275</v>
          </cell>
          <cell r="O56" t="str">
            <v>Brian Glawson</v>
          </cell>
          <cell r="P56" t="str">
            <v>Dist O/H lines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B58" t="str">
            <v>Hillston ZS - Dynamic Compensation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1242649.2808196815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1242649.2808196815</v>
          </cell>
          <cell r="O58" t="str">
            <v>Paul Brazier</v>
          </cell>
          <cell r="P58" t="str">
            <v>Major Projects</v>
          </cell>
        </row>
        <row r="59">
          <cell r="B59" t="str">
            <v>Ulan 66kV sw stn works for connection of additional load</v>
          </cell>
          <cell r="C59">
            <v>0</v>
          </cell>
          <cell r="D59">
            <v>1011818.2431153314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1011818.2431153314</v>
          </cell>
          <cell r="O59" t="str">
            <v>Paul Brazier</v>
          </cell>
          <cell r="P59" t="str">
            <v>Major Projects</v>
          </cell>
        </row>
        <row r="60">
          <cell r="B60" t="str">
            <v>Reactive power compensation</v>
          </cell>
          <cell r="C60">
            <v>442131.81665177032</v>
          </cell>
          <cell r="D60">
            <v>1082386.0795582468</v>
          </cell>
          <cell r="E60">
            <v>708735.24189593294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2233253.1381059503</v>
          </cell>
          <cell r="O60" t="str">
            <v>Paul Brazier</v>
          </cell>
          <cell r="P60" t="str">
            <v>Major Projects</v>
          </cell>
        </row>
        <row r="61">
          <cell r="B61" t="str">
            <v>Casino to Casino North - acquire route new 66kV feeder</v>
          </cell>
          <cell r="C61">
            <v>397714.45219561219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397714.45219561219</v>
          </cell>
          <cell r="O61" t="str">
            <v>Paul Brazier</v>
          </cell>
          <cell r="P61" t="str">
            <v>Major Projects</v>
          </cell>
        </row>
        <row r="62">
          <cell r="B62" t="str">
            <v>Coffs Harbour South - refurbish 66/11kV substation</v>
          </cell>
          <cell r="C62">
            <v>858630.8681909492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858630.8681909492</v>
          </cell>
          <cell r="O62" t="str">
            <v>Paul Brazier</v>
          </cell>
          <cell r="P62" t="str">
            <v>Major Projects</v>
          </cell>
        </row>
        <row r="63">
          <cell r="B63" t="str">
            <v>Cudgen to Casuarina - acquire sub site and easements for 33kV network (Future sub and ring network)</v>
          </cell>
          <cell r="C63">
            <v>566126.5860214826</v>
          </cell>
          <cell r="D63">
            <v>465152.0449626795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1031278.6309841621</v>
          </cell>
          <cell r="O63" t="str">
            <v>Paul Brazier</v>
          </cell>
          <cell r="P63" t="str">
            <v>Major Projects</v>
          </cell>
        </row>
        <row r="64">
          <cell r="B64" t="str">
            <v>Hallidays Point 66/11kV substation - construct 66kV &amp; 11kV feeders (132kV strategy)</v>
          </cell>
          <cell r="C64">
            <v>1964342.4416072599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1964342.4416072599</v>
          </cell>
          <cell r="O64" t="str">
            <v>Paul Brazier</v>
          </cell>
          <cell r="P64" t="str">
            <v>Major Projects</v>
          </cell>
        </row>
        <row r="65">
          <cell r="B65" t="str">
            <v>Beryl to Dunedoo - new 66kV feeder</v>
          </cell>
          <cell r="C65">
            <v>4788943.079482059</v>
          </cell>
          <cell r="D65">
            <v>280292.3330643581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5069235.4125464167</v>
          </cell>
          <cell r="O65" t="str">
            <v>Paul Brazier</v>
          </cell>
          <cell r="P65" t="str">
            <v>Major Projects</v>
          </cell>
        </row>
        <row r="66">
          <cell r="B66" t="str">
            <v>Gulgong West - establish new 66/22kV substation</v>
          </cell>
          <cell r="C66">
            <v>100660.50639218121</v>
          </cell>
          <cell r="D66">
            <v>4150147.3870851877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4250807.8934773691</v>
          </cell>
          <cell r="O66" t="str">
            <v>Paul Brazier</v>
          </cell>
          <cell r="P66" t="str">
            <v>Major Projects</v>
          </cell>
        </row>
        <row r="67">
          <cell r="B67" t="str">
            <v>Borthwick St / Wynne St - relocate Wynne St 66/22kV assets to Borthwick St</v>
          </cell>
          <cell r="C67">
            <v>443120.74573076965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443120.74573076965</v>
          </cell>
          <cell r="O67" t="str">
            <v>Paul Brazier</v>
          </cell>
          <cell r="P67" t="str">
            <v>Major Projects</v>
          </cell>
        </row>
        <row r="68">
          <cell r="B68" t="str">
            <v>Maher St - new 66kV feeder</v>
          </cell>
          <cell r="C68">
            <v>455711.04982273385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455711.04982273385</v>
          </cell>
          <cell r="O68" t="str">
            <v>Paul Brazier</v>
          </cell>
          <cell r="P68" t="str">
            <v>Major Projects</v>
          </cell>
        </row>
        <row r="69">
          <cell r="B69" t="str">
            <v>Cooma to Bega - convert 66kV feeder to dual 132/66kV</v>
          </cell>
          <cell r="C69">
            <v>6143280.3861702923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6143280.3861702923</v>
          </cell>
          <cell r="O69" t="str">
            <v>Paul Brazier</v>
          </cell>
          <cell r="P69" t="str">
            <v>Major Projects</v>
          </cell>
        </row>
        <row r="70">
          <cell r="B70" t="str">
            <v>Orange Ring 66kV augmentation</v>
          </cell>
          <cell r="C70">
            <v>0</v>
          </cell>
          <cell r="D70">
            <v>2238221.8614682616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2238221.8614682616</v>
          </cell>
          <cell r="O70" t="str">
            <v>Paul Brazier</v>
          </cell>
          <cell r="P70" t="str">
            <v>Major Projects</v>
          </cell>
        </row>
        <row r="71">
          <cell r="B71" t="str">
            <v>Bathurst Russell St - rebuild 66/11kV substation</v>
          </cell>
          <cell r="C71">
            <v>349650.60049909347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349650.60049909347</v>
          </cell>
          <cell r="O71" t="str">
            <v>Paul Brazier</v>
          </cell>
          <cell r="P71" t="str">
            <v>Major Projects</v>
          </cell>
        </row>
        <row r="72">
          <cell r="B72" t="str">
            <v>Googong Town to Tralee - acquire route new dual 132kV feeder</v>
          </cell>
          <cell r="C72">
            <v>451979.17227480077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451979.17227480077</v>
          </cell>
          <cell r="O72" t="str">
            <v>Paul Brazier</v>
          </cell>
          <cell r="P72" t="str">
            <v>Major Projects</v>
          </cell>
        </row>
        <row r="73">
          <cell r="B73" t="str">
            <v>Leeton ZS Upgrade</v>
          </cell>
          <cell r="C73">
            <v>2084661.9146996823</v>
          </cell>
          <cell r="D73">
            <v>550199.7787863008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2634861.6934859832</v>
          </cell>
          <cell r="O73" t="str">
            <v>Paul Brazier</v>
          </cell>
          <cell r="P73" t="str">
            <v>Major Projects</v>
          </cell>
        </row>
        <row r="74">
          <cell r="B74" t="str">
            <v xml:space="preserve">Pole top refurbishment of Taree to Forster 66kV feeders </v>
          </cell>
          <cell r="C74">
            <v>0</v>
          </cell>
          <cell r="D74">
            <v>0</v>
          </cell>
          <cell r="E74">
            <v>2316283.1483579096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2316283.1483579096</v>
          </cell>
          <cell r="O74" t="str">
            <v>Paul Brazier</v>
          </cell>
          <cell r="P74" t="str">
            <v>Major Projects</v>
          </cell>
        </row>
        <row r="75">
          <cell r="B75" t="str">
            <v>Pole top refurbishment of Dubbo to Nyngan 132kV feeder 943/1, 943/2 and 9GU</v>
          </cell>
          <cell r="C75">
            <v>1681607.4729702179</v>
          </cell>
          <cell r="D75">
            <v>2490619.1438916558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4172226.6168618738</v>
          </cell>
          <cell r="O75" t="str">
            <v>Paul Brazier</v>
          </cell>
          <cell r="P75" t="str">
            <v>Major Projects</v>
          </cell>
        </row>
        <row r="76">
          <cell r="B76" t="str">
            <v>LV network augmentation - PQ</v>
          </cell>
          <cell r="C76">
            <v>2514765.329002317</v>
          </cell>
          <cell r="D76">
            <v>2617898.0368485991</v>
          </cell>
          <cell r="E76">
            <v>2735340.6218269346</v>
          </cell>
          <cell r="F76">
            <v>2861186.5257484354</v>
          </cell>
          <cell r="G76">
            <v>2992906.303823669</v>
          </cell>
          <cell r="H76">
            <v>3098406.2510334533</v>
          </cell>
          <cell r="I76">
            <v>3207625.071382382</v>
          </cell>
          <cell r="J76">
            <v>3320693.8551486107</v>
          </cell>
          <cell r="K76">
            <v>3437748.3135425989</v>
          </cell>
          <cell r="L76">
            <v>3558928.941594976</v>
          </cell>
          <cell r="M76">
            <v>3647902.165134849</v>
          </cell>
          <cell r="N76">
            <v>33993401.415086828</v>
          </cell>
          <cell r="O76" t="str">
            <v>Paul Brazier</v>
          </cell>
          <cell r="P76" t="str">
            <v>Power Quality Strategy</v>
          </cell>
        </row>
        <row r="77">
          <cell r="B77" t="str">
            <v>Crossings of Navigable Waterways</v>
          </cell>
          <cell r="C77">
            <v>2587161.8977357172</v>
          </cell>
          <cell r="D77">
            <v>2641857.4327741303</v>
          </cell>
          <cell r="E77">
            <v>2708111.7222051788</v>
          </cell>
          <cell r="F77">
            <v>2779627.2443161928</v>
          </cell>
          <cell r="G77">
            <v>2853343.3107987563</v>
          </cell>
          <cell r="H77">
            <v>2979542.2763956604</v>
          </cell>
          <cell r="I77">
            <v>3054030.8333055517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19603674.717531186</v>
          </cell>
          <cell r="O77" t="str">
            <v>Brian Glawson</v>
          </cell>
          <cell r="P77" t="str">
            <v>Dist O/H lines</v>
          </cell>
        </row>
        <row r="78">
          <cell r="B78" t="str">
            <v>LV Spreader Installation</v>
          </cell>
          <cell r="C78">
            <v>1511081.8081517552</v>
          </cell>
          <cell r="D78">
            <v>1557784.0330693417</v>
          </cell>
          <cell r="E78">
            <v>1611903.2967329789</v>
          </cell>
          <cell r="F78">
            <v>1669882.9701549937</v>
          </cell>
          <cell r="G78">
            <v>1729827.9697411191</v>
          </cell>
          <cell r="H78">
            <v>1773134.5994006996</v>
          </cell>
          <cell r="I78">
            <v>1817462.9643857169</v>
          </cell>
          <cell r="J78">
            <v>1862899.5384953595</v>
          </cell>
          <cell r="K78">
            <v>1909472.0269577433</v>
          </cell>
          <cell r="L78">
            <v>1957208.8276316863</v>
          </cell>
          <cell r="M78">
            <v>2006139.0483224785</v>
          </cell>
          <cell r="N78">
            <v>19406797.083043873</v>
          </cell>
          <cell r="O78" t="str">
            <v>Brian Glawson</v>
          </cell>
          <cell r="P78" t="str">
            <v>Dist O/H lines</v>
          </cell>
        </row>
        <row r="79">
          <cell r="B79" t="str">
            <v>Customer Outage Communications Improvement Program</v>
          </cell>
          <cell r="C79">
            <v>1696685.8229307788</v>
          </cell>
          <cell r="D79">
            <v>3646887.5792824267</v>
          </cell>
          <cell r="E79">
            <v>4704696.1185521502</v>
          </cell>
          <cell r="F79">
            <v>1249484.6510781539</v>
          </cell>
          <cell r="G79">
            <v>1326738.2692470872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12624492.441090597</v>
          </cell>
          <cell r="O79" t="str">
            <v>Belinda Kallmier</v>
          </cell>
          <cell r="P79" t="str">
            <v>Major Projects</v>
          </cell>
        </row>
        <row r="80">
          <cell r="B80" t="str">
            <v>Service Overhead Replacement</v>
          </cell>
          <cell r="C80">
            <v>3271492.1146751707</v>
          </cell>
          <cell r="D80">
            <v>6745204.862453945</v>
          </cell>
          <cell r="E80">
            <v>8142798.1441137064</v>
          </cell>
          <cell r="F80">
            <v>8435692.1294672117</v>
          </cell>
          <cell r="G80">
            <v>8738514.2799322195</v>
          </cell>
          <cell r="H80">
            <v>11103005.351414315</v>
          </cell>
          <cell r="I80">
            <v>11380580.485199675</v>
          </cell>
          <cell r="J80">
            <v>11665094.997329663</v>
          </cell>
          <cell r="K80">
            <v>11956722.372262904</v>
          </cell>
          <cell r="L80">
            <v>12255640.431569476</v>
          </cell>
          <cell r="M80">
            <v>12562031.44235871</v>
          </cell>
          <cell r="N80">
            <v>106256776.61077699</v>
          </cell>
          <cell r="O80" t="str">
            <v>Brian Glawson</v>
          </cell>
          <cell r="P80" t="str">
            <v>Customer Connections</v>
          </cell>
        </row>
        <row r="81">
          <cell r="B81" t="str">
            <v>Replacements due to voltage drop - PQ</v>
          </cell>
          <cell r="C81">
            <v>191273.43002610581</v>
          </cell>
          <cell r="D81">
            <v>197185.01913557798</v>
          </cell>
          <cell r="E81">
            <v>204035.46039823987</v>
          </cell>
          <cell r="F81">
            <v>211374.55412450424</v>
          </cell>
          <cell r="G81">
            <v>218962.41972936611</v>
          </cell>
          <cell r="H81">
            <v>226680.84502482627</v>
          </cell>
          <cell r="I81">
            <v>234671.34481195136</v>
          </cell>
          <cell r="J81">
            <v>242943.50971657265</v>
          </cell>
          <cell r="K81">
            <v>251507.26843408181</v>
          </cell>
          <cell r="L81">
            <v>260372.89964638316</v>
          </cell>
          <cell r="M81">
            <v>266882.22213754267</v>
          </cell>
          <cell r="N81">
            <v>2505888.9731851518</v>
          </cell>
          <cell r="O81" t="str">
            <v>Paul Brazier</v>
          </cell>
          <cell r="P81" t="str">
            <v>Power Quality Strategy</v>
          </cell>
        </row>
        <row r="82">
          <cell r="B82" t="str">
            <v>Overhead Rural LV conversion to UG for bushfire prevention</v>
          </cell>
          <cell r="C82">
            <v>4993517.4694670066</v>
          </cell>
          <cell r="D82">
            <v>5147849.5354530197</v>
          </cell>
          <cell r="E82">
            <v>5326691.9279657565</v>
          </cell>
          <cell r="F82">
            <v>5518291.4243627656</v>
          </cell>
          <cell r="G82">
            <v>5716385.5317343045</v>
          </cell>
          <cell r="H82">
            <v>5905853.910326764</v>
          </cell>
          <cell r="I82">
            <v>6053500.2580849323</v>
          </cell>
          <cell r="J82">
            <v>6204837.764537056</v>
          </cell>
          <cell r="K82">
            <v>6359958.708650481</v>
          </cell>
          <cell r="L82">
            <v>6518957.6763667427</v>
          </cell>
          <cell r="M82">
            <v>6681931.6182759097</v>
          </cell>
          <cell r="N82">
            <v>64427775.825224742</v>
          </cell>
          <cell r="O82" t="str">
            <v>Brian Glawson</v>
          </cell>
          <cell r="P82" t="str">
            <v>Customer Connections</v>
          </cell>
        </row>
        <row r="83">
          <cell r="B83" t="str">
            <v>Distribution Growth - Fault Level Constraints</v>
          </cell>
          <cell r="C83">
            <v>10769365.6032186</v>
          </cell>
          <cell r="D83">
            <v>12019011.515228083</v>
          </cell>
          <cell r="E83">
            <v>12436865.984737905</v>
          </cell>
          <cell r="F83">
            <v>12883362.483339246</v>
          </cell>
          <cell r="G83">
            <v>13346263.395310126</v>
          </cell>
          <cell r="H83">
            <v>13583463.993751558</v>
          </cell>
          <cell r="I83">
            <v>13923050.593595345</v>
          </cell>
          <cell r="J83">
            <v>14271126.858435227</v>
          </cell>
          <cell r="K83">
            <v>14627905.029896107</v>
          </cell>
          <cell r="L83">
            <v>14993602.655643508</v>
          </cell>
          <cell r="M83">
            <v>15368442.722034592</v>
          </cell>
          <cell r="N83">
            <v>148222460.8351903</v>
          </cell>
          <cell r="O83" t="str">
            <v>Paul Brazier</v>
          </cell>
          <cell r="P83" t="str">
            <v>Dist Growth Strategy</v>
          </cell>
        </row>
        <row r="84">
          <cell r="B84" t="str">
            <v>Condition Based Transformer Replacement</v>
          </cell>
          <cell r="C84">
            <v>1248865.7586116404</v>
          </cell>
          <cell r="D84">
            <v>1287521.5912862988</v>
          </cell>
          <cell r="E84">
            <v>1332283.7292398014</v>
          </cell>
          <cell r="F84">
            <v>1380114.1087726438</v>
          </cell>
          <cell r="G84">
            <v>1429701.7905910278</v>
          </cell>
          <cell r="H84">
            <v>1465444.3353558036</v>
          </cell>
          <cell r="I84">
            <v>1502080.4437396983</v>
          </cell>
          <cell r="J84">
            <v>1539632.4548331907</v>
          </cell>
          <cell r="K84">
            <v>1578123.2662040202</v>
          </cell>
          <cell r="L84">
            <v>1617576.3478591205</v>
          </cell>
          <cell r="M84">
            <v>1658015.7565555982</v>
          </cell>
          <cell r="N84">
            <v>16039359.583048843</v>
          </cell>
          <cell r="O84" t="str">
            <v>Brian Glawson</v>
          </cell>
          <cell r="P84" t="str">
            <v>Dist Substations</v>
          </cell>
        </row>
        <row r="85">
          <cell r="B85" t="str">
            <v>Ancillary radio Asset Replacement</v>
          </cell>
          <cell r="C85">
            <v>838842.44201343704</v>
          </cell>
          <cell r="D85">
            <v>962424.04358469497</v>
          </cell>
          <cell r="E85">
            <v>995859.79522838071</v>
          </cell>
          <cell r="F85">
            <v>1031680.5706417348</v>
          </cell>
          <cell r="G85">
            <v>1068715.5559329358</v>
          </cell>
          <cell r="H85">
            <v>1122112.2429620854</v>
          </cell>
          <cell r="I85">
            <v>1150165.0490361371</v>
          </cell>
          <cell r="J85">
            <v>1178919.1752620407</v>
          </cell>
          <cell r="K85">
            <v>1208392.1546435915</v>
          </cell>
          <cell r="L85">
            <v>1238601.958509681</v>
          </cell>
          <cell r="M85">
            <v>1269567.0074724227</v>
          </cell>
          <cell r="N85">
            <v>12065279.995287141</v>
          </cell>
          <cell r="O85" t="str">
            <v>Steve Gough</v>
          </cell>
          <cell r="P85" t="str">
            <v>Telecomms Equipment</v>
          </cell>
        </row>
        <row r="86">
          <cell r="B86" t="str">
            <v>Two Way Radio Base Replacement</v>
          </cell>
          <cell r="C86">
            <v>1157595.8235100838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1157595.8235100838</v>
          </cell>
          <cell r="O86" t="str">
            <v>Steve Gough</v>
          </cell>
          <cell r="P86" t="str">
            <v>Telecomms Equipment</v>
          </cell>
        </row>
        <row r="87">
          <cell r="B87" t="str">
            <v>Mobile Two Way Radio Replacement</v>
          </cell>
          <cell r="C87">
            <v>425064.15336758317</v>
          </cell>
          <cell r="D87">
            <v>539443.80733272992</v>
          </cell>
          <cell r="E87">
            <v>558198.17874320596</v>
          </cell>
          <cell r="F87">
            <v>578238.077270724</v>
          </cell>
          <cell r="G87">
            <v>599014.24759512907</v>
          </cell>
          <cell r="H87">
            <v>614208.80667398358</v>
          </cell>
          <cell r="I87">
            <v>629564.02684083302</v>
          </cell>
          <cell r="J87">
            <v>645303.12751185382</v>
          </cell>
          <cell r="K87">
            <v>661435.70569965011</v>
          </cell>
          <cell r="L87">
            <v>677971.59834214114</v>
          </cell>
          <cell r="M87">
            <v>694920.88830069464</v>
          </cell>
          <cell r="N87">
            <v>6623362.6176785287</v>
          </cell>
          <cell r="O87" t="str">
            <v>Steve Gough</v>
          </cell>
          <cell r="P87" t="str">
            <v>Telecomms Equipment</v>
          </cell>
        </row>
        <row r="88">
          <cell r="B88" t="str">
            <v>Enclosed Substation Refurbishment Programme</v>
          </cell>
          <cell r="C88">
            <v>6298779.5142277442</v>
          </cell>
          <cell r="D88">
            <v>6493452.6401917599</v>
          </cell>
          <cell r="E88">
            <v>6719042.878659524</v>
          </cell>
          <cell r="F88">
            <v>6960724.8150898209</v>
          </cell>
          <cell r="G88">
            <v>7210598.999434175</v>
          </cell>
          <cell r="H88">
            <v>7391115.534319927</v>
          </cell>
          <cell r="I88">
            <v>7506340.3200253164</v>
          </cell>
          <cell r="J88">
            <v>7693998.8280259492</v>
          </cell>
          <cell r="K88">
            <v>7886348.7987265969</v>
          </cell>
          <cell r="L88">
            <v>8083507.5186947603</v>
          </cell>
          <cell r="M88">
            <v>8285595.2066621277</v>
          </cell>
          <cell r="N88">
            <v>80529505.054057717</v>
          </cell>
          <cell r="O88" t="str">
            <v>Brian Glawson</v>
          </cell>
          <cell r="P88" t="str">
            <v>Dist Substations</v>
          </cell>
        </row>
        <row r="89">
          <cell r="B89" t="str">
            <v>Overhead Substation Refurbishment Program</v>
          </cell>
          <cell r="C89">
            <v>7680112.8458327148</v>
          </cell>
          <cell r="D89">
            <v>8646703.7407235987</v>
          </cell>
          <cell r="E89">
            <v>8893862.9993039649</v>
          </cell>
          <cell r="F89">
            <v>8319084.3875083569</v>
          </cell>
          <cell r="G89">
            <v>8661772.4651553445</v>
          </cell>
          <cell r="H89">
            <v>9269629.2657478489</v>
          </cell>
          <cell r="I89">
            <v>9501369.9973915443</v>
          </cell>
          <cell r="J89">
            <v>9738904.2473263294</v>
          </cell>
          <cell r="K89">
            <v>9982376.8535094894</v>
          </cell>
          <cell r="L89">
            <v>10231936.274847224</v>
          </cell>
          <cell r="M89">
            <v>10487734.681718402</v>
          </cell>
          <cell r="N89">
            <v>101413487.75906479</v>
          </cell>
          <cell r="O89" t="str">
            <v>Brian Glawson</v>
          </cell>
          <cell r="P89" t="str">
            <v>Dist Substations</v>
          </cell>
        </row>
        <row r="90">
          <cell r="B90" t="str">
            <v>LV Protection Installation program forecast Far West</v>
          </cell>
          <cell r="C90">
            <v>367475.27105555241</v>
          </cell>
          <cell r="D90">
            <v>432971.03602010885</v>
          </cell>
          <cell r="E90">
            <v>481625.54376373871</v>
          </cell>
          <cell r="F90">
            <v>498916.40459566948</v>
          </cell>
          <cell r="G90">
            <v>516842.53676677239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2297830.7922018422</v>
          </cell>
          <cell r="O90" t="str">
            <v>Brian Glawson</v>
          </cell>
          <cell r="P90" t="str">
            <v>Dist Substations</v>
          </cell>
        </row>
        <row r="91">
          <cell r="B91" t="str">
            <v>Substation Augmentation - PQ</v>
          </cell>
          <cell r="C91">
            <v>3821126.4114182321</v>
          </cell>
          <cell r="D91">
            <v>3977834.1205979418</v>
          </cell>
          <cell r="E91">
            <v>4156285.3494702512</v>
          </cell>
          <cell r="F91">
            <v>4347505.2226319471</v>
          </cell>
          <cell r="G91">
            <v>4547650.3085788358</v>
          </cell>
          <cell r="H91">
            <v>4707954.9819562398</v>
          </cell>
          <cell r="I91">
            <v>4873910.3950701971</v>
          </cell>
          <cell r="J91">
            <v>5045715.7364964206</v>
          </cell>
          <cell r="K91">
            <v>5223577.2162079196</v>
          </cell>
          <cell r="L91">
            <v>5407708.3130792473</v>
          </cell>
          <cell r="M91">
            <v>5542901.0209062276</v>
          </cell>
          <cell r="N91">
            <v>51652169.07641346</v>
          </cell>
          <cell r="O91" t="str">
            <v>Paul Brazier</v>
          </cell>
          <cell r="P91" t="str">
            <v>Power Quality Strategy</v>
          </cell>
        </row>
        <row r="92">
          <cell r="B92" t="str">
            <v>Distribution Substation Monitoring - NT</v>
          </cell>
          <cell r="C92">
            <v>0</v>
          </cell>
          <cell r="D92">
            <v>0</v>
          </cell>
          <cell r="E92">
            <v>1559099.568008451</v>
          </cell>
          <cell r="F92">
            <v>1615179.9073395715</v>
          </cell>
          <cell r="G92">
            <v>1673161.1908329525</v>
          </cell>
          <cell r="H92">
            <v>1771756.1730980291</v>
          </cell>
          <cell r="I92">
            <v>1816050.0774254799</v>
          </cell>
          <cell r="J92">
            <v>1861451.3293611165</v>
          </cell>
          <cell r="K92">
            <v>1907987.6125951447</v>
          </cell>
          <cell r="L92">
            <v>1955687.3029100229</v>
          </cell>
          <cell r="M92">
            <v>2004579.4854827728</v>
          </cell>
          <cell r="N92">
            <v>16164952.647053542</v>
          </cell>
          <cell r="O92" t="str">
            <v>Paul Brazier</v>
          </cell>
          <cell r="P92" t="str">
            <v>Dist Growth Strategy</v>
          </cell>
        </row>
        <row r="93">
          <cell r="B93" t="str">
            <v>2 pole Substation Safety Program</v>
          </cell>
          <cell r="C93">
            <v>799731.09456277464</v>
          </cell>
          <cell r="D93">
            <v>1291108.7142176772</v>
          </cell>
          <cell r="E93">
            <v>1077149.8342513205</v>
          </cell>
          <cell r="F93">
            <v>1148191.0325604603</v>
          </cell>
          <cell r="G93">
            <v>1084995.4168821662</v>
          </cell>
          <cell r="H93">
            <v>1112120.3023042204</v>
          </cell>
          <cell r="I93">
            <v>818299.96103140083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7331596.3558100201</v>
          </cell>
          <cell r="O93" t="str">
            <v>Brian Glawson</v>
          </cell>
          <cell r="P93" t="str">
            <v>Dist Substations</v>
          </cell>
        </row>
        <row r="94">
          <cell r="B94" t="str">
            <v>Noise related replacements</v>
          </cell>
          <cell r="C94">
            <v>17368.756415537417</v>
          </cell>
          <cell r="D94">
            <v>17906.367912221736</v>
          </cell>
          <cell r="E94">
            <v>18528.902956416434</v>
          </cell>
          <cell r="F94">
            <v>19194.109954957421</v>
          </cell>
          <cell r="G94">
            <v>19883.756855299562</v>
          </cell>
          <cell r="H94">
            <v>20380.850776682048</v>
          </cell>
          <cell r="I94">
            <v>20890.372046099099</v>
          </cell>
          <cell r="J94">
            <v>21412.631347251569</v>
          </cell>
          <cell r="K94">
            <v>21947.947130932858</v>
          </cell>
          <cell r="L94">
            <v>22496.645809206177</v>
          </cell>
          <cell r="M94">
            <v>23059.061954436329</v>
          </cell>
          <cell r="N94">
            <v>223069.40315904064</v>
          </cell>
          <cell r="O94" t="str">
            <v>Brian Glawson</v>
          </cell>
          <cell r="P94" t="str">
            <v>Dist Substations</v>
          </cell>
        </row>
        <row r="95">
          <cell r="B95" t="str">
            <v>Distribution Growth - Customer Connections</v>
          </cell>
          <cell r="C95">
            <v>8399859.1333164386</v>
          </cell>
          <cell r="D95">
            <v>17398408.664949998</v>
          </cell>
          <cell r="E95">
            <v>18003283.933918387</v>
          </cell>
          <cell r="F95">
            <v>18649620.659720913</v>
          </cell>
          <cell r="G95">
            <v>19319703.987925012</v>
          </cell>
          <cell r="H95">
            <v>19489317.904078323</v>
          </cell>
          <cell r="I95">
            <v>19976550.851680279</v>
          </cell>
          <cell r="J95">
            <v>20475964.62297228</v>
          </cell>
          <cell r="K95">
            <v>20987863.738546588</v>
          </cell>
          <cell r="L95">
            <v>21512560.332010247</v>
          </cell>
          <cell r="M95">
            <v>22050374.340310503</v>
          </cell>
          <cell r="N95">
            <v>206263508.16942894</v>
          </cell>
          <cell r="O95" t="str">
            <v>Paul Brazier</v>
          </cell>
          <cell r="P95" t="str">
            <v>Dist Growth Strategy</v>
          </cell>
        </row>
        <row r="96">
          <cell r="B96" t="str">
            <v>Unplanned UG cable replacement</v>
          </cell>
          <cell r="C96">
            <v>568288.95488769817</v>
          </cell>
          <cell r="D96">
            <v>611190.36006944801</v>
          </cell>
          <cell r="E96">
            <v>657991.52081061504</v>
          </cell>
          <cell r="F96">
            <v>707438.2988020319</v>
          </cell>
          <cell r="G96">
            <v>758956.2216170053</v>
          </cell>
          <cell r="H96">
            <v>767761.00834247936</v>
          </cell>
          <cell r="I96">
            <v>786955.03355104127</v>
          </cell>
          <cell r="J96">
            <v>806628.90938981716</v>
          </cell>
          <cell r="K96">
            <v>826794.63212456251</v>
          </cell>
          <cell r="L96">
            <v>847464.49792767654</v>
          </cell>
          <cell r="M96">
            <v>868651.11037586827</v>
          </cell>
          <cell r="N96">
            <v>8208120.5478982441</v>
          </cell>
          <cell r="O96" t="str">
            <v>Brian Glawson</v>
          </cell>
          <cell r="P96" t="str">
            <v>Network U/G System</v>
          </cell>
        </row>
        <row r="97">
          <cell r="B97" t="str">
            <v>Coffs Harbour North to Coffs Harbour South - new 66kV feeder</v>
          </cell>
          <cell r="C97">
            <v>1259173.679295169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1259173.679295169</v>
          </cell>
          <cell r="O97" t="str">
            <v>Paul Brazier</v>
          </cell>
          <cell r="P97" t="str">
            <v>Major Projects</v>
          </cell>
        </row>
        <row r="98">
          <cell r="B98" t="str">
            <v>TG Parkes to Parkes zone - new 66kV feeder and substation work</v>
          </cell>
          <cell r="C98">
            <v>1055305.1202168812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1055305.1202168812</v>
          </cell>
          <cell r="O98" t="str">
            <v>Paul Brazier</v>
          </cell>
          <cell r="P98" t="str">
            <v>Major Projects</v>
          </cell>
        </row>
        <row r="99">
          <cell r="B99" t="str">
            <v>Gunnedah to Narrabri Tee via Boggabri - refurbish 66kV feeders</v>
          </cell>
          <cell r="C99">
            <v>2023276.1784828422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2023276.1784828422</v>
          </cell>
          <cell r="O99" t="str">
            <v>Paul Brazier</v>
          </cell>
          <cell r="P99" t="str">
            <v>Major Projects</v>
          </cell>
        </row>
        <row r="100">
          <cell r="B100" t="str">
            <v>Yarrandale to Gilgandra - acquire route new 66kV feeder</v>
          </cell>
          <cell r="C100">
            <v>1361.544075511282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1361.544075511282</v>
          </cell>
          <cell r="O100" t="str">
            <v>Paul Brazier</v>
          </cell>
          <cell r="P100" t="str">
            <v>Major Projects</v>
          </cell>
        </row>
        <row r="101">
          <cell r="B101" t="str">
            <v xml:space="preserve">Zone Substation Outdoor Bus and Isolator Refurbishment and Replacement </v>
          </cell>
          <cell r="C101">
            <v>952572.03413018642</v>
          </cell>
          <cell r="D101">
            <v>1382595.146696317</v>
          </cell>
          <cell r="E101">
            <v>1453091.9465860655</v>
          </cell>
          <cell r="F101">
            <v>1767615.2026781526</v>
          </cell>
          <cell r="G101">
            <v>1826540.6025128283</v>
          </cell>
          <cell r="H101">
            <v>1607771.8710823322</v>
          </cell>
          <cell r="I101">
            <v>1647966.1678593904</v>
          </cell>
          <cell r="J101">
            <v>1689165.3220558749</v>
          </cell>
          <cell r="K101">
            <v>1731394.4551072717</v>
          </cell>
          <cell r="L101">
            <v>1774679.316484953</v>
          </cell>
          <cell r="M101">
            <v>1819046.2993970767</v>
          </cell>
          <cell r="N101">
            <v>17652438.364590447</v>
          </cell>
          <cell r="O101" t="str">
            <v>Brian Glawson</v>
          </cell>
          <cell r="P101" t="str">
            <v>Suntran Equipment</v>
          </cell>
        </row>
        <row r="102">
          <cell r="B102" t="str">
            <v>Poletop Refurbishment - Distribution</v>
          </cell>
          <cell r="C102">
            <v>4498791.857522645</v>
          </cell>
          <cell r="D102">
            <v>4638042.0240820888</v>
          </cell>
          <cell r="E102">
            <v>4799288.7777840532</v>
          </cell>
          <cell r="F102">
            <v>4971588.2652664259</v>
          </cell>
          <cell r="G102">
            <v>5150218.0868608784</v>
          </cell>
          <cell r="H102">
            <v>5278973.5035027824</v>
          </cell>
          <cell r="I102">
            <v>5410947.8410903523</v>
          </cell>
          <cell r="J102">
            <v>5546221.5371176098</v>
          </cell>
          <cell r="K102">
            <v>5684877.0755455503</v>
          </cell>
          <cell r="L102">
            <v>5826999.0024341885</v>
          </cell>
          <cell r="M102">
            <v>5972673.9774950426</v>
          </cell>
          <cell r="N102">
            <v>57778621.94870162</v>
          </cell>
          <cell r="O102" t="str">
            <v>Brian Glawson</v>
          </cell>
          <cell r="P102" t="str">
            <v>Dist O/H lines</v>
          </cell>
        </row>
        <row r="103">
          <cell r="B103" t="str">
            <v xml:space="preserve">Pambula - install 66 kV CB </v>
          </cell>
          <cell r="C103">
            <v>0</v>
          </cell>
          <cell r="D103">
            <v>518881.15031555452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518881.15031555452</v>
          </cell>
          <cell r="O103" t="str">
            <v>Paul Brazier</v>
          </cell>
          <cell r="P103" t="str">
            <v>Major Projects</v>
          </cell>
        </row>
        <row r="104">
          <cell r="B104" t="str">
            <v>Taree - TransGrid 132/66/33kV substation - relocate 33kV feeders</v>
          </cell>
          <cell r="C104">
            <v>0</v>
          </cell>
          <cell r="D104">
            <v>0</v>
          </cell>
          <cell r="E104">
            <v>1737072.4934422853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1737072.4934422853</v>
          </cell>
          <cell r="O104" t="str">
            <v>Paul Brazier</v>
          </cell>
          <cell r="P104" t="str">
            <v>Major Projects</v>
          </cell>
        </row>
        <row r="105">
          <cell r="B105" t="str">
            <v>Subtransmission minor projects</v>
          </cell>
          <cell r="C105">
            <v>166254.33494664507</v>
          </cell>
          <cell r="D105">
            <v>515020.6745572068</v>
          </cell>
          <cell r="E105">
            <v>531226.05751544295</v>
          </cell>
          <cell r="F105">
            <v>548578.98102675634</v>
          </cell>
          <cell r="G105">
            <v>566552.88697416638</v>
          </cell>
          <cell r="H105">
            <v>517752.03826896264</v>
          </cell>
          <cell r="I105">
            <v>532708.0227114741</v>
          </cell>
          <cell r="J105">
            <v>546025.7232792608</v>
          </cell>
          <cell r="K105">
            <v>559676.36636124237</v>
          </cell>
          <cell r="L105">
            <v>573668.27552027337</v>
          </cell>
          <cell r="M105">
            <v>588009.98240828002</v>
          </cell>
          <cell r="N105">
            <v>5645473.3435697109</v>
          </cell>
          <cell r="O105" t="str">
            <v>Paul Brazier</v>
          </cell>
          <cell r="P105" t="str">
            <v>Major Projects</v>
          </cell>
        </row>
        <row r="106">
          <cell r="B106" t="str">
            <v>Subtransmission polymer termination replacement</v>
          </cell>
          <cell r="C106">
            <v>164441.01645239507</v>
          </cell>
          <cell r="D106">
            <v>178607.19718776652</v>
          </cell>
          <cell r="E106">
            <v>184771.76207859101</v>
          </cell>
          <cell r="F106">
            <v>191359.86849430256</v>
          </cell>
          <cell r="G106">
            <v>198189.57661187457</v>
          </cell>
          <cell r="H106">
            <v>201263.35175250185</v>
          </cell>
          <cell r="I106">
            <v>217926.00929105756</v>
          </cell>
          <cell r="J106">
            <v>223374.159523334</v>
          </cell>
          <cell r="K106">
            <v>228958.51351141732</v>
          </cell>
          <cell r="L106">
            <v>234682.47634920271</v>
          </cell>
          <cell r="M106">
            <v>240549.53825793273</v>
          </cell>
          <cell r="N106">
            <v>2264123.469510376</v>
          </cell>
          <cell r="O106" t="str">
            <v>Brian Glawson</v>
          </cell>
          <cell r="P106" t="str">
            <v>Network U/G System</v>
          </cell>
        </row>
        <row r="107">
          <cell r="B107" t="str">
            <v>Subtransmission minor route and land</v>
          </cell>
          <cell r="C107">
            <v>1058422.4553072397</v>
          </cell>
          <cell r="D107">
            <v>76992.622846122613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1135415.0781533623</v>
          </cell>
          <cell r="O107" t="str">
            <v>Paul Brazier</v>
          </cell>
          <cell r="P107" t="str">
            <v>Major Projects</v>
          </cell>
        </row>
        <row r="108">
          <cell r="B108" t="str">
            <v>Orange South ZS - Augmentation</v>
          </cell>
          <cell r="C108">
            <v>552418.18528871669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552418.18528871669</v>
          </cell>
          <cell r="O108" t="str">
            <v>Paul Brazier</v>
          </cell>
          <cell r="P108" t="str">
            <v>Major Projects</v>
          </cell>
        </row>
        <row r="109">
          <cell r="B109" t="str">
            <v>Quira ZS - 2nd tx substation work</v>
          </cell>
          <cell r="C109">
            <v>0</v>
          </cell>
          <cell r="D109">
            <v>633035.00338497665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633035.00338497665</v>
          </cell>
          <cell r="O109" t="str">
            <v>Paul Brazier</v>
          </cell>
          <cell r="P109" t="str">
            <v>Major Projects</v>
          </cell>
        </row>
        <row r="110">
          <cell r="B110">
            <v>0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B111" t="str">
            <v>Wagga Copland St to Kooringal  #2 feeder works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</row>
        <row r="112">
          <cell r="B112" t="str">
            <v>LV UG pit and pillar</v>
          </cell>
          <cell r="C112">
            <v>524964.67293650343</v>
          </cell>
          <cell r="D112">
            <v>541213.79502513597</v>
          </cell>
          <cell r="E112">
            <v>560029.70205085888</v>
          </cell>
          <cell r="F112">
            <v>580135.35418101097</v>
          </cell>
          <cell r="G112">
            <v>600979.69391485164</v>
          </cell>
          <cell r="H112">
            <v>616004.18626272283</v>
          </cell>
          <cell r="I112">
            <v>635617.52709891798</v>
          </cell>
          <cell r="J112">
            <v>651507.9652763909</v>
          </cell>
          <cell r="K112">
            <v>667795.66440830054</v>
          </cell>
          <cell r="L112">
            <v>684490.55601850792</v>
          </cell>
          <cell r="M112">
            <v>701602.81991897058</v>
          </cell>
          <cell r="N112">
            <v>6764341.937092172</v>
          </cell>
          <cell r="O112" t="str">
            <v>Brian Glawson</v>
          </cell>
          <cell r="P112" t="str">
            <v>Network U/G System</v>
          </cell>
        </row>
        <row r="113">
          <cell r="B113" t="str">
            <v xml:space="preserve">High Voltage Cast Pothead Replacement </v>
          </cell>
          <cell r="C113">
            <v>573166.87351566064</v>
          </cell>
          <cell r="D113">
            <v>590873.50331789337</v>
          </cell>
          <cell r="E113">
            <v>611396.7389328297</v>
          </cell>
          <cell r="F113">
            <v>633401.05591292377</v>
          </cell>
          <cell r="G113">
            <v>656132.56994182954</v>
          </cell>
          <cell r="H113">
            <v>672535.88419037533</v>
          </cell>
          <cell r="I113">
            <v>689349.28129513457</v>
          </cell>
          <cell r="J113">
            <v>706583.01332751289</v>
          </cell>
          <cell r="K113">
            <v>724247.5886607006</v>
          </cell>
          <cell r="L113">
            <v>742353.77837721806</v>
          </cell>
          <cell r="M113">
            <v>760912.62283664837</v>
          </cell>
          <cell r="N113">
            <v>7360952.9103087271</v>
          </cell>
          <cell r="O113" t="str">
            <v>Brian Glawson</v>
          </cell>
          <cell r="P113" t="str">
            <v>Network U/G System</v>
          </cell>
        </row>
        <row r="114">
          <cell r="B114" t="str">
            <v>LV UG Cable replacement (CONSAC)</v>
          </cell>
          <cell r="C114">
            <v>1983511.9827209231</v>
          </cell>
          <cell r="D114">
            <v>4089630.7264124723</v>
          </cell>
          <cell r="E114">
            <v>4936994.2274633516</v>
          </cell>
          <cell r="F114">
            <v>5114576.4157780707</v>
          </cell>
          <cell r="G114">
            <v>5298178.0728647914</v>
          </cell>
          <cell r="H114">
            <v>5430632.524686411</v>
          </cell>
          <cell r="I114">
            <v>5566398.3378035715</v>
          </cell>
          <cell r="J114">
            <v>5705558.2962486595</v>
          </cell>
          <cell r="K114">
            <v>5848197.2536548767</v>
          </cell>
          <cell r="L114">
            <v>5994402.1849962464</v>
          </cell>
          <cell r="M114">
            <v>6144262.2396211522</v>
          </cell>
          <cell r="N114">
            <v>56112342.262250528</v>
          </cell>
          <cell r="O114" t="str">
            <v>Brian Glawson</v>
          </cell>
          <cell r="P114" t="str">
            <v>Network U/G System</v>
          </cell>
        </row>
        <row r="115">
          <cell r="B115" t="str">
            <v xml:space="preserve">Pole Top Refurbishment - Subtransmission </v>
          </cell>
          <cell r="C115">
            <v>2336624.056239543</v>
          </cell>
          <cell r="D115">
            <v>3446711.6269876976</v>
          </cell>
          <cell r="E115">
            <v>3566540.4379197378</v>
          </cell>
          <cell r="F115">
            <v>3694582.9704681667</v>
          </cell>
          <cell r="G115">
            <v>3827329.8235194148</v>
          </cell>
          <cell r="H115">
            <v>3923013.0691074003</v>
          </cell>
          <cell r="I115">
            <v>4021088.3958350844</v>
          </cell>
          <cell r="J115">
            <v>4121615.6057309611</v>
          </cell>
          <cell r="K115">
            <v>4224655.9958742354</v>
          </cell>
          <cell r="L115">
            <v>4330272.3957710899</v>
          </cell>
          <cell r="M115">
            <v>4438530.2422735095</v>
          </cell>
          <cell r="N115">
            <v>41930964.619726837</v>
          </cell>
          <cell r="O115" t="str">
            <v>Brian Glawson</v>
          </cell>
          <cell r="P115" t="str">
            <v>Subtran O/H lines</v>
          </cell>
        </row>
        <row r="116">
          <cell r="B116" t="str">
            <v>Pole Replacement and Reinforcement - Subtransmission</v>
          </cell>
          <cell r="C116">
            <v>4712423.36486704</v>
          </cell>
          <cell r="D116">
            <v>5135579.4859446734</v>
          </cell>
          <cell r="E116">
            <v>5607744.1097548753</v>
          </cell>
          <cell r="F116">
            <v>6120787.289645792</v>
          </cell>
          <cell r="G116">
            <v>6669497.5301772254</v>
          </cell>
          <cell r="H116">
            <v>7171210.2775422614</v>
          </cell>
          <cell r="I116">
            <v>7484636.1001999788</v>
          </cell>
          <cell r="J116">
            <v>7811736.865575592</v>
          </cell>
          <cell r="K116">
            <v>8153108.3628187487</v>
          </cell>
          <cell r="L116">
            <v>8509371.4668187704</v>
          </cell>
          <cell r="M116">
            <v>8881202.010765858</v>
          </cell>
          <cell r="N116">
            <v>76257296.864110798</v>
          </cell>
          <cell r="O116" t="str">
            <v>Brian Glawson</v>
          </cell>
          <cell r="P116" t="str">
            <v>Subtran O/H lines</v>
          </cell>
        </row>
        <row r="117">
          <cell r="B117" t="str">
            <v>New/refurbished Zone Substation - Comms</v>
          </cell>
          <cell r="C117">
            <v>247624.84572476576</v>
          </cell>
          <cell r="D117">
            <v>111014.19630108101</v>
          </cell>
          <cell r="E117">
            <v>0</v>
          </cell>
          <cell r="F117">
            <v>0</v>
          </cell>
          <cell r="G117">
            <v>123274.7657409466</v>
          </cell>
          <cell r="H117">
            <v>0</v>
          </cell>
          <cell r="I117">
            <v>0</v>
          </cell>
          <cell r="J117">
            <v>136506.4308198152</v>
          </cell>
          <cell r="K117">
            <v>0</v>
          </cell>
          <cell r="L117">
            <v>143417.06888006831</v>
          </cell>
          <cell r="M117">
            <v>147002.49560207</v>
          </cell>
          <cell r="N117">
            <v>908839.80306874693</v>
          </cell>
          <cell r="O117" t="str">
            <v>Steve Gough</v>
          </cell>
          <cell r="P117" t="str">
            <v>Telecomms Equipment</v>
          </cell>
        </row>
        <row r="118">
          <cell r="B118" t="str">
            <v>RF Infrastructure Refurbishment</v>
          </cell>
          <cell r="C118">
            <v>1425061.8616498124</v>
          </cell>
          <cell r="D118">
            <v>1669693.8055791894</v>
          </cell>
          <cell r="E118">
            <v>575900.31578030984</v>
          </cell>
          <cell r="F118">
            <v>596575.73954501597</v>
          </cell>
          <cell r="G118">
            <v>618010.78449172247</v>
          </cell>
          <cell r="H118">
            <v>649643.93013594404</v>
          </cell>
          <cell r="I118">
            <v>665885.02838934271</v>
          </cell>
          <cell r="J118">
            <v>682532.15409907605</v>
          </cell>
          <cell r="K118">
            <v>699595.45795155293</v>
          </cell>
          <cell r="L118">
            <v>717085.34440034162</v>
          </cell>
          <cell r="M118">
            <v>735012.47801035002</v>
          </cell>
          <cell r="N118">
            <v>9034996.9000326581</v>
          </cell>
          <cell r="O118" t="str">
            <v>Steve Gough</v>
          </cell>
          <cell r="P118" t="str">
            <v>Telecomms Equipment</v>
          </cell>
        </row>
        <row r="119">
          <cell r="B119" t="str">
            <v>RF Linking replacement</v>
          </cell>
          <cell r="C119">
            <v>1283834.8893321643</v>
          </cell>
          <cell r="D119">
            <v>1282933.6322670977</v>
          </cell>
          <cell r="E119">
            <v>1327504.2668939102</v>
          </cell>
          <cell r="F119">
            <v>1375254.193510015</v>
          </cell>
          <cell r="G119">
            <v>1424622.6896602644</v>
          </cell>
          <cell r="H119">
            <v>1476463.477581691</v>
          </cell>
          <cell r="I119">
            <v>1513375.0645212331</v>
          </cell>
          <cell r="J119">
            <v>1551209.4411342638</v>
          </cell>
          <cell r="K119">
            <v>1589989.6771626202</v>
          </cell>
          <cell r="L119">
            <v>1629739.4190916854</v>
          </cell>
          <cell r="M119">
            <v>1670482.9045689772</v>
          </cell>
          <cell r="N119">
            <v>16125409.655723924</v>
          </cell>
          <cell r="O119" t="str">
            <v>Steve Gough</v>
          </cell>
          <cell r="P119" t="str">
            <v>Telecomms Equipment</v>
          </cell>
        </row>
        <row r="120">
          <cell r="B120" t="str">
            <v>Distribution Feeder Voltage Profile - NT</v>
          </cell>
          <cell r="C120">
            <v>0</v>
          </cell>
          <cell r="D120">
            <v>0</v>
          </cell>
          <cell r="E120">
            <v>1861748.307503595</v>
          </cell>
          <cell r="F120">
            <v>1928714.8309797514</v>
          </cell>
          <cell r="G120">
            <v>1997951.3053926488</v>
          </cell>
          <cell r="H120">
            <v>2126107.4077176349</v>
          </cell>
          <cell r="I120">
            <v>2179260.0929105757</v>
          </cell>
          <cell r="J120">
            <v>2233741.5952333398</v>
          </cell>
          <cell r="K120">
            <v>2289585.1351141734</v>
          </cell>
          <cell r="L120">
            <v>2346824.7634920273</v>
          </cell>
          <cell r="M120">
            <v>2405495.3825793276</v>
          </cell>
          <cell r="N120">
            <v>19369428.820923075</v>
          </cell>
          <cell r="O120" t="str">
            <v>Paul Brazier</v>
          </cell>
          <cell r="P120" t="str">
            <v>Dist Growth Strategy</v>
          </cell>
        </row>
        <row r="121">
          <cell r="B121" t="str">
            <v>Telecomms into Brownfields zone subs</v>
          </cell>
          <cell r="C121">
            <v>696208.32641088217</v>
          </cell>
          <cell r="D121">
            <v>601626.93699955684</v>
          </cell>
          <cell r="E121">
            <v>622528.16968186083</v>
          </cell>
          <cell r="F121">
            <v>644920.31950813555</v>
          </cell>
          <cell r="G121">
            <v>668071.49168116623</v>
          </cell>
          <cell r="H121">
            <v>708702.46923921164</v>
          </cell>
          <cell r="I121">
            <v>726420.03097019193</v>
          </cell>
          <cell r="J121">
            <v>744580.53174444661</v>
          </cell>
          <cell r="K121">
            <v>763195.04503805772</v>
          </cell>
          <cell r="L121">
            <v>782274.92116400902</v>
          </cell>
          <cell r="M121">
            <v>801831.79419310915</v>
          </cell>
          <cell r="N121">
            <v>7760360.0366306268</v>
          </cell>
          <cell r="O121" t="str">
            <v>Steve Gough</v>
          </cell>
          <cell r="P121" t="str">
            <v>Telecomms Equipment</v>
          </cell>
        </row>
        <row r="122">
          <cell r="B122" t="str">
            <v>Subtransmission Planning Network - long term expenditure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35435123.461960591</v>
          </cell>
          <cell r="I122">
            <v>36321001.548509598</v>
          </cell>
          <cell r="J122">
            <v>37229026.587222338</v>
          </cell>
          <cell r="K122">
            <v>38159752.251902886</v>
          </cell>
          <cell r="L122">
            <v>39113746.058200449</v>
          </cell>
          <cell r="M122">
            <v>40091589.709655456</v>
          </cell>
          <cell r="N122">
            <v>226350239.61745131</v>
          </cell>
          <cell r="O122" t="str">
            <v>Paul Brazier</v>
          </cell>
          <cell r="P122" t="str">
            <v>Major Projects</v>
          </cell>
        </row>
        <row r="123">
          <cell r="B123" t="str">
            <v>Technology pole top devices/modem (linked with ESS_25) - NT</v>
          </cell>
          <cell r="C123">
            <v>0</v>
          </cell>
          <cell r="D123">
            <v>0</v>
          </cell>
          <cell r="E123">
            <v>1012833.3221713246</v>
          </cell>
          <cell r="F123">
            <v>1049264.6302580379</v>
          </cell>
          <cell r="G123">
            <v>1086930.8432606503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3149028.7956900131</v>
          </cell>
          <cell r="O123" t="str">
            <v>Paul Brazier</v>
          </cell>
          <cell r="P123" t="str">
            <v>Dist Growth Strategy</v>
          </cell>
        </row>
        <row r="124">
          <cell r="B124" t="str">
            <v>Low Voltage Feeder end point monitoring devices/modem - NT</v>
          </cell>
          <cell r="C124">
            <v>0</v>
          </cell>
          <cell r="D124">
            <v>0</v>
          </cell>
          <cell r="E124">
            <v>513585.7399317862</v>
          </cell>
          <cell r="F124">
            <v>532059.26359421166</v>
          </cell>
          <cell r="G124">
            <v>551158.98063696187</v>
          </cell>
          <cell r="H124">
            <v>566961.97539136931</v>
          </cell>
          <cell r="I124">
            <v>581136.02477615362</v>
          </cell>
          <cell r="J124">
            <v>595664.42539555731</v>
          </cell>
          <cell r="K124">
            <v>610556.03603044618</v>
          </cell>
          <cell r="L124">
            <v>625819.93693120731</v>
          </cell>
          <cell r="M124">
            <v>641465.43535448739</v>
          </cell>
          <cell r="N124">
            <v>5218407.8180421805</v>
          </cell>
          <cell r="O124" t="str">
            <v>Paul Brazier</v>
          </cell>
          <cell r="P124" t="str">
            <v>Dist Growth Strategy</v>
          </cell>
        </row>
        <row r="125">
          <cell r="B125" t="str">
            <v>New  FI Plant - Growth</v>
          </cell>
          <cell r="C125">
            <v>1198009.4263905436</v>
          </cell>
          <cell r="D125">
            <v>467529.17755001731</v>
          </cell>
          <cell r="E125">
            <v>0</v>
          </cell>
          <cell r="F125">
            <v>0</v>
          </cell>
          <cell r="G125">
            <v>248538.50137975242</v>
          </cell>
          <cell r="H125">
            <v>254752.55193429114</v>
          </cell>
          <cell r="I125">
            <v>0</v>
          </cell>
          <cell r="J125">
            <v>496387.0211629644</v>
          </cell>
          <cell r="K125">
            <v>0</v>
          </cell>
          <cell r="L125">
            <v>521516.61410933943</v>
          </cell>
          <cell r="M125">
            <v>0</v>
          </cell>
          <cell r="N125">
            <v>3186733.2925269082</v>
          </cell>
          <cell r="O125" t="str">
            <v>Steve Gough</v>
          </cell>
          <cell r="P125" t="str">
            <v xml:space="preserve">Load Control </v>
          </cell>
        </row>
        <row r="126">
          <cell r="B126" t="str">
            <v xml:space="preserve">Controllable load - DM </v>
          </cell>
          <cell r="C126">
            <v>0</v>
          </cell>
          <cell r="D126">
            <v>401979.90282860026</v>
          </cell>
          <cell r="E126">
            <v>1247835.4828296485</v>
          </cell>
          <cell r="F126">
            <v>1292719.7479952623</v>
          </cell>
          <cell r="G126">
            <v>1339125.445268455</v>
          </cell>
          <cell r="H126">
            <v>1372560.6425540959</v>
          </cell>
          <cell r="I126">
            <v>1452840.0619403839</v>
          </cell>
          <cell r="J126">
            <v>1489161.0634888932</v>
          </cell>
          <cell r="K126">
            <v>1526390.0900761154</v>
          </cell>
          <cell r="L126">
            <v>1564549.842328018</v>
          </cell>
          <cell r="M126">
            <v>1603663.5883862183</v>
          </cell>
          <cell r="N126">
            <v>13290825.867695691</v>
          </cell>
          <cell r="O126" t="str">
            <v>Steve Gough</v>
          </cell>
          <cell r="P126" t="str">
            <v>Demand Management Strategy</v>
          </cell>
        </row>
        <row r="127">
          <cell r="B127" t="str">
            <v>Replacement FI Plants</v>
          </cell>
          <cell r="C127">
            <v>532100.96933902521</v>
          </cell>
          <cell r="D127">
            <v>526064.52526098979</v>
          </cell>
          <cell r="E127">
            <v>555828.72291816596</v>
          </cell>
          <cell r="F127">
            <v>575821.71384654951</v>
          </cell>
          <cell r="G127">
            <v>596492.40331140568</v>
          </cell>
          <cell r="H127">
            <v>611404.7072373603</v>
          </cell>
          <cell r="I127">
            <v>629564.02684083302</v>
          </cell>
          <cell r="J127">
            <v>645303.1275118537</v>
          </cell>
          <cell r="K127">
            <v>661435.70569965011</v>
          </cell>
          <cell r="L127">
            <v>677971.59834214114</v>
          </cell>
          <cell r="M127">
            <v>694920.88830069464</v>
          </cell>
          <cell r="N127">
            <v>6706908.388608668</v>
          </cell>
          <cell r="O127" t="str">
            <v>Steve Gough</v>
          </cell>
          <cell r="P127" t="str">
            <v xml:space="preserve">Load Control </v>
          </cell>
        </row>
        <row r="128">
          <cell r="B128" t="str">
            <v>Load Control Relay replacement</v>
          </cell>
          <cell r="C128">
            <v>2423236.9302749</v>
          </cell>
          <cell r="D128">
            <v>2498242.8778360286</v>
          </cell>
          <cell r="E128">
            <v>2585097.1046667648</v>
          </cell>
          <cell r="F128">
            <v>2677904.7948995465</v>
          </cell>
          <cell r="G128">
            <v>2774122.267110954</v>
          </cell>
          <cell r="H128">
            <v>3543713.1452290099</v>
          </cell>
          <cell r="I128">
            <v>3632100.1548509598</v>
          </cell>
          <cell r="J128">
            <v>3722902.658722233</v>
          </cell>
          <cell r="K128">
            <v>3815975.2251902893</v>
          </cell>
          <cell r="L128">
            <v>3911374.6058200458</v>
          </cell>
          <cell r="M128">
            <v>4009158.9709655466</v>
          </cell>
          <cell r="N128">
            <v>35593828.735566273</v>
          </cell>
          <cell r="O128" t="str">
            <v>Steve Gough</v>
          </cell>
          <cell r="P128" t="str">
            <v xml:space="preserve">Load Control </v>
          </cell>
        </row>
        <row r="129">
          <cell r="B129" t="str">
            <v>Convert existing legacy controllers to MD3311-derived devices to enable migration into ENMAC</v>
          </cell>
          <cell r="C129">
            <v>124919.68843269687</v>
          </cell>
          <cell r="D129">
            <v>139668.7590443471</v>
          </cell>
          <cell r="E129">
            <v>138957.18072954149</v>
          </cell>
          <cell r="F129">
            <v>143955.42846163738</v>
          </cell>
          <cell r="G129">
            <v>149123.10082785142</v>
          </cell>
          <cell r="H129">
            <v>152851.76739473111</v>
          </cell>
          <cell r="I129">
            <v>157391.00671020825</v>
          </cell>
          <cell r="J129">
            <v>161325.78187796343</v>
          </cell>
          <cell r="K129">
            <v>165358.92642491253</v>
          </cell>
          <cell r="L129">
            <v>169492.89958553528</v>
          </cell>
          <cell r="M129">
            <v>173730.22207517366</v>
          </cell>
          <cell r="N129">
            <v>1676774.7615645984</v>
          </cell>
          <cell r="O129" t="str">
            <v>Steve Gough</v>
          </cell>
          <cell r="P129" t="str">
            <v xml:space="preserve">Load Control </v>
          </cell>
        </row>
        <row r="130">
          <cell r="B130" t="str">
            <v>Mobile FI Plant Studies – plans and equipment necessary for installation of emergency plant where required</v>
          </cell>
          <cell r="C130">
            <v>29141.21660053646</v>
          </cell>
          <cell r="D130">
            <v>32596.126783847696</v>
          </cell>
          <cell r="E130">
            <v>32423.342170226348</v>
          </cell>
          <cell r="F130">
            <v>33589.599974382058</v>
          </cell>
          <cell r="G130">
            <v>34795.390193165338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162545.6757221579</v>
          </cell>
          <cell r="O130" t="str">
            <v>Steve Gough</v>
          </cell>
          <cell r="P130" t="str">
            <v xml:space="preserve">Load Control </v>
          </cell>
        </row>
        <row r="131">
          <cell r="B131" t="str">
            <v>Synchronisation of multiple FI plant in Lismore Region</v>
          </cell>
          <cell r="C131">
            <v>80528.405113744957</v>
          </cell>
          <cell r="D131">
            <v>272755.82632963877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353284.23144338373</v>
          </cell>
          <cell r="O131" t="str">
            <v>Steve Gough</v>
          </cell>
          <cell r="P131" t="str">
            <v xml:space="preserve">Load Control </v>
          </cell>
        </row>
        <row r="132">
          <cell r="B132" t="str">
            <v>High Voltage Feeder Control Point monitoring - NT</v>
          </cell>
          <cell r="C132">
            <v>0</v>
          </cell>
          <cell r="D132">
            <v>0</v>
          </cell>
          <cell r="E132">
            <v>418816.94276343705</v>
          </cell>
          <cell r="F132">
            <v>433881.66138337506</v>
          </cell>
          <cell r="G132">
            <v>449457.02591792139</v>
          </cell>
          <cell r="H132">
            <v>472468.31282614113</v>
          </cell>
          <cell r="I132">
            <v>484280.0206467947</v>
          </cell>
          <cell r="J132">
            <v>496387.0211629644</v>
          </cell>
          <cell r="K132">
            <v>508796.69669203844</v>
          </cell>
          <cell r="L132">
            <v>521516.61410933943</v>
          </cell>
          <cell r="M132">
            <v>534554.52946207277</v>
          </cell>
          <cell r="N132">
            <v>4320158.8249640847</v>
          </cell>
          <cell r="O132" t="str">
            <v>Paul Brazier</v>
          </cell>
          <cell r="P132" t="str">
            <v>Dist Growth Strategy</v>
          </cell>
        </row>
        <row r="133">
          <cell r="B133" t="str">
            <v>Brownfield SCADA - ZSS Developments</v>
          </cell>
          <cell r="C133">
            <v>783315.73109955899</v>
          </cell>
          <cell r="D133">
            <v>268595.51868332608</v>
          </cell>
          <cell r="E133">
            <v>277921.06024507654</v>
          </cell>
          <cell r="F133">
            <v>0</v>
          </cell>
          <cell r="G133">
            <v>99418.510652443802</v>
          </cell>
          <cell r="H133">
            <v>203801.57113139701</v>
          </cell>
          <cell r="I133">
            <v>211872.50903297268</v>
          </cell>
          <cell r="J133">
            <v>217169.32175879693</v>
          </cell>
          <cell r="K133">
            <v>222598.55480276683</v>
          </cell>
          <cell r="L133">
            <v>228163.51867283595</v>
          </cell>
          <cell r="M133">
            <v>233867.60663965682</v>
          </cell>
          <cell r="N133">
            <v>2746723.9027188318</v>
          </cell>
          <cell r="O133" t="str">
            <v>Steve Gough</v>
          </cell>
          <cell r="P133" t="str">
            <v>SCADA</v>
          </cell>
        </row>
        <row r="134">
          <cell r="B134" t="str">
            <v>Replacement program of existing RTU hardware</v>
          </cell>
          <cell r="C134">
            <v>1286403.9568423559</v>
          </cell>
          <cell r="D134">
            <v>1342977.5934166303</v>
          </cell>
          <cell r="E134">
            <v>1389605.3012253828</v>
          </cell>
          <cell r="F134">
            <v>1439458.8887574105</v>
          </cell>
          <cell r="G134">
            <v>1491277.659786657</v>
          </cell>
          <cell r="H134">
            <v>1528511.7834854776</v>
          </cell>
          <cell r="I134">
            <v>1573910.0671020825</v>
          </cell>
          <cell r="J134">
            <v>1613257.8187796343</v>
          </cell>
          <cell r="K134">
            <v>1653589.264249125</v>
          </cell>
          <cell r="L134">
            <v>1694928.9958553531</v>
          </cell>
          <cell r="M134">
            <v>1737302.2207517368</v>
          </cell>
          <cell r="N134">
            <v>16751223.550251845</v>
          </cell>
          <cell r="O134" t="str">
            <v>Steve Gough</v>
          </cell>
          <cell r="P134" t="str">
            <v>SCADA</v>
          </cell>
        </row>
        <row r="135">
          <cell r="B135" t="str">
            <v>Installation of SCADA facilities into existing ZSS sites where none currently exists</v>
          </cell>
          <cell r="C135">
            <v>1189632.5999732953</v>
          </cell>
          <cell r="D135">
            <v>1745870.871441619</v>
          </cell>
          <cell r="E135">
            <v>1806486.8915929976</v>
          </cell>
          <cell r="F135">
            <v>1871296.5553846338</v>
          </cell>
          <cell r="G135">
            <v>1938660.9577226546</v>
          </cell>
          <cell r="H135">
            <v>1987065.3185311211</v>
          </cell>
          <cell r="I135">
            <v>2058190.087748877</v>
          </cell>
          <cell r="J135">
            <v>2109644.8399425987</v>
          </cell>
          <cell r="K135">
            <v>2162385.9609411638</v>
          </cell>
          <cell r="L135">
            <v>2216445.609964692</v>
          </cell>
          <cell r="M135">
            <v>2271856.7502138093</v>
          </cell>
          <cell r="N135">
            <v>21357536.443457462</v>
          </cell>
          <cell r="O135" t="str">
            <v>Steve Gough</v>
          </cell>
          <cell r="P135" t="str">
            <v>SCADA</v>
          </cell>
        </row>
        <row r="136">
          <cell r="B136" t="str">
            <v>Commissioning of existing and new DSA sites</v>
          </cell>
          <cell r="C136">
            <v>822198.65005561686</v>
          </cell>
          <cell r="D136">
            <v>797728.69076391845</v>
          </cell>
          <cell r="E136">
            <v>825425.54867852782</v>
          </cell>
          <cell r="F136">
            <v>855038.57989390183</v>
          </cell>
          <cell r="G136">
            <v>885818.92977178073</v>
          </cell>
          <cell r="H136">
            <v>907935.99958846497</v>
          </cell>
          <cell r="I136">
            <v>968560.0412935894</v>
          </cell>
          <cell r="J136">
            <v>992774.04232592881</v>
          </cell>
          <cell r="K136">
            <v>1017593.3933840769</v>
          </cell>
          <cell r="L136">
            <v>1043033.2282186789</v>
          </cell>
          <cell r="M136">
            <v>1069109.0589241455</v>
          </cell>
          <cell r="N136">
            <v>10185216.162898632</v>
          </cell>
          <cell r="O136" t="str">
            <v>Steve Gough</v>
          </cell>
          <cell r="P136" t="str">
            <v>SCADA</v>
          </cell>
        </row>
        <row r="137">
          <cell r="B137" t="str">
            <v>Broken Hill asset refurbishment</v>
          </cell>
          <cell r="C137">
            <v>767125.26373227593</v>
          </cell>
          <cell r="D137">
            <v>305000.4156800842</v>
          </cell>
          <cell r="E137">
            <v>115797.67395431505</v>
          </cell>
          <cell r="F137">
            <v>667435.98041993892</v>
          </cell>
          <cell r="G137">
            <v>124269.53752892255</v>
          </cell>
          <cell r="H137">
            <v>0</v>
          </cell>
          <cell r="I137">
            <v>121070.00516169866</v>
          </cell>
          <cell r="J137">
            <v>124096.7552907411</v>
          </cell>
          <cell r="K137">
            <v>127199.17417300964</v>
          </cell>
          <cell r="L137">
            <v>782274.92116400902</v>
          </cell>
          <cell r="M137">
            <v>0</v>
          </cell>
          <cell r="N137">
            <v>3134269.7271049945</v>
          </cell>
          <cell r="O137" t="str">
            <v>Steve Gough</v>
          </cell>
          <cell r="P137" t="str">
            <v>Generation Bhill</v>
          </cell>
        </row>
        <row r="138">
          <cell r="B138" t="str">
            <v xml:space="preserve">Broken Hill Safety &amp; Legal </v>
          </cell>
          <cell r="C138">
            <v>213400.27355142415</v>
          </cell>
          <cell r="D138">
            <v>3730.7554707688369</v>
          </cell>
          <cell r="E138">
            <v>231595.34790863006</v>
          </cell>
          <cell r="F138">
            <v>0</v>
          </cell>
          <cell r="G138">
            <v>248539.07505784504</v>
          </cell>
          <cell r="H138">
            <v>0</v>
          </cell>
          <cell r="I138">
            <v>266354.01135573705</v>
          </cell>
          <cell r="J138">
            <v>0</v>
          </cell>
          <cell r="K138">
            <v>279838.18318062118</v>
          </cell>
          <cell r="L138">
            <v>0</v>
          </cell>
          <cell r="M138">
            <v>294004.99120414001</v>
          </cell>
          <cell r="N138">
            <v>1537462.6377291663</v>
          </cell>
          <cell r="O138" t="str">
            <v>Steve Gough</v>
          </cell>
          <cell r="P138" t="str">
            <v>Generation Bhill</v>
          </cell>
        </row>
        <row r="139">
          <cell r="B139" t="str">
            <v xml:space="preserve">Zone Substation Power Transformer Refurbishment </v>
          </cell>
          <cell r="C139">
            <v>1757744.6138228574</v>
          </cell>
          <cell r="D139">
            <v>1125725.108757203</v>
          </cell>
          <cell r="E139">
            <v>1436967.1459916576</v>
          </cell>
          <cell r="F139">
            <v>2272133.3974574865</v>
          </cell>
          <cell r="G139">
            <v>2127733.3901308002</v>
          </cell>
          <cell r="H139">
            <v>1812304.5848755506</v>
          </cell>
          <cell r="I139">
            <v>1857612.1994974394</v>
          </cell>
          <cell r="J139">
            <v>1904052.5044848751</v>
          </cell>
          <cell r="K139">
            <v>1951653.8170969968</v>
          </cell>
          <cell r="L139">
            <v>2000445.1625244215</v>
          </cell>
          <cell r="M139">
            <v>2050456.2915875316</v>
          </cell>
          <cell r="N139">
            <v>20296828.21622682</v>
          </cell>
          <cell r="O139" t="str">
            <v>Brian Glawson</v>
          </cell>
          <cell r="P139" t="str">
            <v>Subtran Transformers</v>
          </cell>
        </row>
        <row r="140">
          <cell r="B140" t="str">
            <v>Zone Substation Power Transformer Replacement</v>
          </cell>
          <cell r="C140">
            <v>3363508.5021752273</v>
          </cell>
          <cell r="D140">
            <v>6462092.9201525841</v>
          </cell>
          <cell r="E140">
            <v>8154498.2942058621</v>
          </cell>
          <cell r="F140">
            <v>6930005.582993038</v>
          </cell>
          <cell r="G140">
            <v>8279066.8550994266</v>
          </cell>
          <cell r="H140">
            <v>5257369.8898988087</v>
          </cell>
          <cell r="I140">
            <v>5388804.1371462783</v>
          </cell>
          <cell r="J140">
            <v>5523524.2405749345</v>
          </cell>
          <cell r="K140">
            <v>5661612.3465893073</v>
          </cell>
          <cell r="L140">
            <v>5803152.655254039</v>
          </cell>
          <cell r="M140">
            <v>5948231.4716353891</v>
          </cell>
          <cell r="N140">
            <v>66771866.895724885</v>
          </cell>
          <cell r="O140" t="str">
            <v>Brian Glawson</v>
          </cell>
          <cell r="P140" t="str">
            <v>Subtran Transformers</v>
          </cell>
        </row>
        <row r="141">
          <cell r="B141" t="str">
            <v>Zone Substation Power Transformer Unplanned Failure Replacement</v>
          </cell>
          <cell r="C141">
            <v>765343.97541115992</v>
          </cell>
          <cell r="D141">
            <v>1909046.7729949756</v>
          </cell>
          <cell r="E141">
            <v>1970945.4586964631</v>
          </cell>
          <cell r="F141">
            <v>2037185.9208099616</v>
          </cell>
          <cell r="G141">
            <v>2105814.3175008832</v>
          </cell>
          <cell r="H141">
            <v>1912093.4360567781</v>
          </cell>
          <cell r="I141">
            <v>1959895.771958197</v>
          </cell>
          <cell r="J141">
            <v>2008893.1662571519</v>
          </cell>
          <cell r="K141">
            <v>2059115.4954135804</v>
          </cell>
          <cell r="L141">
            <v>2110593.3827989195</v>
          </cell>
          <cell r="M141">
            <v>2163358.2173688924</v>
          </cell>
          <cell r="N141">
            <v>21002285.915266965</v>
          </cell>
          <cell r="O141" t="str">
            <v>Brian Glawson</v>
          </cell>
          <cell r="P141" t="str">
            <v>Subtran Transformers</v>
          </cell>
        </row>
        <row r="142">
          <cell r="B142" t="str">
            <v xml:space="preserve">Zone Substation On Line Tap Changer Refurbishment </v>
          </cell>
          <cell r="C142">
            <v>246618.24066084396</v>
          </cell>
          <cell r="D142">
            <v>254399.12590131134</v>
          </cell>
          <cell r="E142">
            <v>263243.59798311029</v>
          </cell>
          <cell r="F142">
            <v>272693.20612687379</v>
          </cell>
          <cell r="G142">
            <v>282489.9566004884</v>
          </cell>
          <cell r="H142">
            <v>289554.56785706471</v>
          </cell>
          <cell r="I142">
            <v>296793.43205349136</v>
          </cell>
          <cell r="J142">
            <v>304213.26785482856</v>
          </cell>
          <cell r="K142">
            <v>311818.5995511993</v>
          </cell>
          <cell r="L142">
            <v>319614.06453997921</v>
          </cell>
          <cell r="M142">
            <v>327604.41615347861</v>
          </cell>
          <cell r="N142">
            <v>3169042.4752826695</v>
          </cell>
          <cell r="O142" t="str">
            <v>Brian Glawson</v>
          </cell>
          <cell r="P142" t="str">
            <v>Subtran Transformers</v>
          </cell>
        </row>
        <row r="143">
          <cell r="B143" t="str">
            <v>Zone Substation Perimeter Fencing &amp; Security Refurbishment and Replacement</v>
          </cell>
          <cell r="C143">
            <v>47502.055344293323</v>
          </cell>
          <cell r="D143">
            <v>365056.75777990709</v>
          </cell>
          <cell r="E143">
            <v>376184.85414432955</v>
          </cell>
          <cell r="F143">
            <v>388109.57304099179</v>
          </cell>
          <cell r="G143">
            <v>400456.07541926706</v>
          </cell>
          <cell r="H143">
            <v>136607.12562898631</v>
          </cell>
          <cell r="I143">
            <v>140022.30376971097</v>
          </cell>
          <cell r="J143">
            <v>143522.86136395371</v>
          </cell>
          <cell r="K143">
            <v>147110.93289805256</v>
          </cell>
          <cell r="L143">
            <v>150788.70622050384</v>
          </cell>
          <cell r="M143">
            <v>154558.4238760164</v>
          </cell>
          <cell r="N143">
            <v>2449919.6694860128</v>
          </cell>
          <cell r="O143" t="str">
            <v>Brian Glawson</v>
          </cell>
          <cell r="P143" t="str">
            <v>Suntran Equipment</v>
          </cell>
        </row>
        <row r="144">
          <cell r="B144" t="str">
            <v>Zone Substation PCB decontamination (Power Transformers)</v>
          </cell>
          <cell r="C144">
            <v>633942.75697187055</v>
          </cell>
          <cell r="D144">
            <v>1111094.7358429057</v>
          </cell>
          <cell r="E144">
            <v>28940.022377417259</v>
          </cell>
          <cell r="F144">
            <v>29248.157055302428</v>
          </cell>
          <cell r="G144">
            <v>29559.230956837433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1832784.9032043335</v>
          </cell>
          <cell r="O144" t="str">
            <v>Brian Glawson</v>
          </cell>
          <cell r="P144" t="str">
            <v>Subtran Transformers</v>
          </cell>
        </row>
        <row r="145">
          <cell r="B145" t="str">
            <v xml:space="preserve">Zone Substation Circuit Breaker replacement </v>
          </cell>
          <cell r="C145">
            <v>4135137.2867653389</v>
          </cell>
          <cell r="D145">
            <v>4837369.1489976179</v>
          </cell>
          <cell r="E145">
            <v>3655504.9660793627</v>
          </cell>
          <cell r="F145">
            <v>2379428.1808831943</v>
          </cell>
          <cell r="G145">
            <v>2741503.1469823774</v>
          </cell>
          <cell r="H145">
            <v>2693643.4321090882</v>
          </cell>
          <cell r="I145">
            <v>2760984.5179118151</v>
          </cell>
          <cell r="J145">
            <v>2830009.1308596097</v>
          </cell>
          <cell r="K145">
            <v>2900759.3591310997</v>
          </cell>
          <cell r="L145">
            <v>2973278.3431093772</v>
          </cell>
          <cell r="M145">
            <v>3047610.3016871111</v>
          </cell>
          <cell r="N145">
            <v>34955227.814515993</v>
          </cell>
          <cell r="O145" t="str">
            <v>Brian Glawson</v>
          </cell>
          <cell r="P145" t="str">
            <v>Suntran Equipment</v>
          </cell>
        </row>
        <row r="146">
          <cell r="B146" t="str">
            <v>Zone Substation Indoor Switchboards (Replacement, Refurbishment &amp; Conversion)</v>
          </cell>
          <cell r="C146">
            <v>10809348.715539115</v>
          </cell>
          <cell r="D146">
            <v>10060261.803868191</v>
          </cell>
          <cell r="E146">
            <v>11133577.754689541</v>
          </cell>
          <cell r="F146">
            <v>10142548.490109114</v>
          </cell>
          <cell r="G146">
            <v>7876707.0780879911</v>
          </cell>
          <cell r="H146">
            <v>5649085.0998674873</v>
          </cell>
          <cell r="I146">
            <v>5790312.227364175</v>
          </cell>
          <cell r="J146">
            <v>5935070.0330482777</v>
          </cell>
          <cell r="K146">
            <v>6083446.7838744838</v>
          </cell>
          <cell r="L146">
            <v>6235532.9534713458</v>
          </cell>
          <cell r="M146">
            <v>6391421.2773081278</v>
          </cell>
          <cell r="N146">
            <v>86107312.217227846</v>
          </cell>
          <cell r="O146" t="str">
            <v>Brian Glawson</v>
          </cell>
          <cell r="P146" t="str">
            <v>Suntran Equipment</v>
          </cell>
        </row>
        <row r="147">
          <cell r="B147" t="str">
            <v>Zone Substation Station Battery Replacement</v>
          </cell>
          <cell r="C147">
            <v>795142.19307086756</v>
          </cell>
          <cell r="D147">
            <v>819310.76421643153</v>
          </cell>
          <cell r="E147">
            <v>847797.21927205473</v>
          </cell>
          <cell r="F147">
            <v>878236.24336511386</v>
          </cell>
          <cell r="G147">
            <v>909793.62804858584</v>
          </cell>
          <cell r="H147">
            <v>3425395.2679895232</v>
          </cell>
          <cell r="I147">
            <v>3511030.1496892609</v>
          </cell>
          <cell r="J147">
            <v>3598805.9034314919</v>
          </cell>
          <cell r="K147">
            <v>3688776.0510172788</v>
          </cell>
          <cell r="L147">
            <v>3780995.4522927105</v>
          </cell>
          <cell r="M147">
            <v>3875520.3386000278</v>
          </cell>
          <cell r="N147">
            <v>26130803.210993346</v>
          </cell>
          <cell r="O147" t="str">
            <v>Brian Glawson</v>
          </cell>
          <cell r="P147" t="str">
            <v>Suntran Equipment</v>
          </cell>
        </row>
        <row r="148">
          <cell r="B148" t="str">
            <v>Zone Substation Voltage Transformer Replacement</v>
          </cell>
          <cell r="C148">
            <v>443374.45047108049</v>
          </cell>
          <cell r="D148">
            <v>324728.27701508161</v>
          </cell>
          <cell r="E148">
            <v>350480.31553029479</v>
          </cell>
          <cell r="F148">
            <v>378688.71417736425</v>
          </cell>
          <cell r="G148">
            <v>417363.52684801136</v>
          </cell>
          <cell r="H148">
            <v>489014.15314131253</v>
          </cell>
          <cell r="I148">
            <v>501239.50696984539</v>
          </cell>
          <cell r="J148">
            <v>513770.49464409141</v>
          </cell>
          <cell r="K148">
            <v>526614.75701019366</v>
          </cell>
          <cell r="L148">
            <v>539780.12593544833</v>
          </cell>
          <cell r="M148">
            <v>553274.62908383447</v>
          </cell>
          <cell r="N148">
            <v>5038328.9508265592</v>
          </cell>
          <cell r="O148" t="str">
            <v>Brian Glawson</v>
          </cell>
          <cell r="P148" t="str">
            <v>Suntran Equipment</v>
          </cell>
        </row>
        <row r="149">
          <cell r="B149" t="str">
            <v>Zone Substation Current Transformer Replacement</v>
          </cell>
          <cell r="C149">
            <v>1096212.8957213722</v>
          </cell>
          <cell r="D149">
            <v>1291709.999931646</v>
          </cell>
          <cell r="E149">
            <v>1335652.3693213584</v>
          </cell>
          <cell r="F149">
            <v>1382628.1176322256</v>
          </cell>
          <cell r="G149">
            <v>1431319.7064720227</v>
          </cell>
          <cell r="H149">
            <v>1432179.0226204968</v>
          </cell>
          <cell r="I149">
            <v>1467983.498186009</v>
          </cell>
          <cell r="J149">
            <v>1504683.0856406591</v>
          </cell>
          <cell r="K149">
            <v>1542300.1627816753</v>
          </cell>
          <cell r="L149">
            <v>1580857.6668512172</v>
          </cell>
          <cell r="M149">
            <v>1620379.1085224974</v>
          </cell>
          <cell r="N149">
            <v>15685905.63368118</v>
          </cell>
          <cell r="O149" t="str">
            <v>Brian Glawson</v>
          </cell>
          <cell r="P149" t="str">
            <v>Suntran Equipment</v>
          </cell>
        </row>
        <row r="150">
          <cell r="B150" t="str">
            <v>Zone Substation Surge Diverter Replacement</v>
          </cell>
          <cell r="C150">
            <v>587905.74483576091</v>
          </cell>
          <cell r="D150">
            <v>606173.56399544096</v>
          </cell>
          <cell r="E150">
            <v>627246.79669703462</v>
          </cell>
          <cell r="F150">
            <v>649765.61283832113</v>
          </cell>
          <cell r="G150">
            <v>673111.77694254019</v>
          </cell>
          <cell r="H150">
            <v>689923.03497515467</v>
          </cell>
          <cell r="I150">
            <v>707171.11084953346</v>
          </cell>
          <cell r="J150">
            <v>724850.3886207717</v>
          </cell>
          <cell r="K150">
            <v>742971.64833629085</v>
          </cell>
          <cell r="L150">
            <v>761545.93954469811</v>
          </cell>
          <cell r="M150">
            <v>780584.58803331549</v>
          </cell>
          <cell r="N150">
            <v>7551250.205668862</v>
          </cell>
          <cell r="O150" t="str">
            <v>Brian Glawson</v>
          </cell>
          <cell r="P150" t="str">
            <v>Suntran Equipment</v>
          </cell>
        </row>
        <row r="151">
          <cell r="B151" t="str">
            <v xml:space="preserve">Zone Substation Unplanned Equipment Failure Replacement </v>
          </cell>
          <cell r="C151">
            <v>301981.51917654357</v>
          </cell>
          <cell r="D151">
            <v>1067370.6968304152</v>
          </cell>
          <cell r="E151">
            <v>1101547.4543516512</v>
          </cell>
          <cell r="F151">
            <v>1138131.8568914928</v>
          </cell>
          <cell r="G151">
            <v>1176032.401072934</v>
          </cell>
          <cell r="H151">
            <v>1076239.1132990131</v>
          </cell>
          <cell r="I151">
            <v>1103145.0911314883</v>
          </cell>
          <cell r="J151">
            <v>1130723.7184097753</v>
          </cell>
          <cell r="K151">
            <v>1158991.8113700196</v>
          </cell>
          <cell r="L151">
            <v>1187966.6066542699</v>
          </cell>
          <cell r="M151">
            <v>1217665.7718206267</v>
          </cell>
          <cell r="N151">
            <v>11659796.041008228</v>
          </cell>
          <cell r="O151" t="str">
            <v>Brian Glawson</v>
          </cell>
          <cell r="P151" t="str">
            <v>Suntran Equipment</v>
          </cell>
        </row>
        <row r="152">
          <cell r="B152" t="str">
            <v xml:space="preserve">Zone Substation Protection Upgrades and Replacements </v>
          </cell>
          <cell r="C152">
            <v>2031811.857245228</v>
          </cell>
          <cell r="D152">
            <v>811820.69253770413</v>
          </cell>
          <cell r="E152">
            <v>1204063.8594093462</v>
          </cell>
          <cell r="F152">
            <v>1600825.4963270815</v>
          </cell>
          <cell r="G152">
            <v>612999.28779314843</v>
          </cell>
          <cell r="H152">
            <v>4724683.1282614116</v>
          </cell>
          <cell r="I152">
            <v>4842800.2064679461</v>
          </cell>
          <cell r="J152">
            <v>4963870.211629644</v>
          </cell>
          <cell r="K152">
            <v>5087966.9669203851</v>
          </cell>
          <cell r="L152">
            <v>5215166.1410933938</v>
          </cell>
          <cell r="M152">
            <v>5345545.2946207281</v>
          </cell>
          <cell r="N152">
            <v>36441553.142306022</v>
          </cell>
          <cell r="O152" t="str">
            <v>Brian Glawson</v>
          </cell>
          <cell r="P152" t="str">
            <v>Suntran Equipment</v>
          </cell>
        </row>
        <row r="153">
          <cell r="B153" t="str">
            <v xml:space="preserve">Zone Substation Environmental Compliance </v>
          </cell>
          <cell r="C153">
            <v>491142.70252452797</v>
          </cell>
          <cell r="D153">
            <v>1241785.3311728847</v>
          </cell>
          <cell r="E153">
            <v>1093147.8678939091</v>
          </cell>
          <cell r="F153">
            <v>1128715.4476010678</v>
          </cell>
          <cell r="G153">
            <v>1165552.8234221025</v>
          </cell>
          <cell r="H153">
            <v>1117060.3755271914</v>
          </cell>
          <cell r="I153">
            <v>1144986.8849153714</v>
          </cell>
          <cell r="J153">
            <v>1173611.5570382555</v>
          </cell>
          <cell r="K153">
            <v>1202951.8459642117</v>
          </cell>
          <cell r="L153">
            <v>1233025.6421133168</v>
          </cell>
          <cell r="M153">
            <v>1263851.2831661496</v>
          </cell>
          <cell r="N153">
            <v>12255831.761338988</v>
          </cell>
          <cell r="O153" t="str">
            <v>Brian Glawson</v>
          </cell>
          <cell r="P153" t="str">
            <v>Suntran Equipment</v>
          </cell>
        </row>
        <row r="154">
          <cell r="B154" t="str">
            <v xml:space="preserve">Zone Substation Earthing System Refurbishment </v>
          </cell>
          <cell r="C154">
            <v>390028.40850348014</v>
          </cell>
          <cell r="D154">
            <v>402800.17265386065</v>
          </cell>
          <cell r="E154">
            <v>416800.75271134451</v>
          </cell>
          <cell r="F154">
            <v>431760.99855375651</v>
          </cell>
          <cell r="G154">
            <v>447270.77104990609</v>
          </cell>
          <cell r="H154">
            <v>458298.98812448519</v>
          </cell>
          <cell r="I154">
            <v>469756.46282759728</v>
          </cell>
          <cell r="J154">
            <v>481500.37439828709</v>
          </cell>
          <cell r="K154">
            <v>493537.88375824428</v>
          </cell>
          <cell r="L154">
            <v>505876.33085220034</v>
          </cell>
          <cell r="M154">
            <v>518523.23912350525</v>
          </cell>
          <cell r="N154">
            <v>5016154.3825566676</v>
          </cell>
          <cell r="O154" t="str">
            <v>Brian Glawson</v>
          </cell>
          <cell r="P154" t="str">
            <v>Suntran Equipment</v>
          </cell>
        </row>
        <row r="155">
          <cell r="B155" t="str">
            <v>Zone Substation Civil Refurbishment</v>
          </cell>
          <cell r="C155">
            <v>96871.071166693058</v>
          </cell>
          <cell r="D155">
            <v>120415.71079143012</v>
          </cell>
          <cell r="E155">
            <v>124496.86212794982</v>
          </cell>
          <cell r="F155">
            <v>128872.98867268463</v>
          </cell>
          <cell r="G155">
            <v>133395.09013689868</v>
          </cell>
          <cell r="H155">
            <v>132247.4242723831</v>
          </cell>
          <cell r="I155">
            <v>135553.60987919269</v>
          </cell>
          <cell r="J155">
            <v>138942.45012617248</v>
          </cell>
          <cell r="K155">
            <v>142416.01137932678</v>
          </cell>
          <cell r="L155">
            <v>145976.41166380991</v>
          </cell>
          <cell r="M155">
            <v>149625.82195540515</v>
          </cell>
          <cell r="N155">
            <v>1448813.4521719464</v>
          </cell>
          <cell r="O155" t="str">
            <v>Brian Glawson</v>
          </cell>
          <cell r="P155" t="str">
            <v>Suntran Equipment</v>
          </cell>
        </row>
        <row r="156">
          <cell r="B156" t="str">
            <v>Zone Substation Building Refurbishment</v>
          </cell>
          <cell r="C156">
            <v>1280432.8460655264</v>
          </cell>
          <cell r="D156">
            <v>1697684.6874631371</v>
          </cell>
          <cell r="E156">
            <v>1754837.0496645346</v>
          </cell>
          <cell r="F156">
            <v>1815949.8039868637</v>
          </cell>
          <cell r="G156">
            <v>1951405.9110606075</v>
          </cell>
          <cell r="H156">
            <v>1858684.436804129</v>
          </cell>
          <cell r="I156">
            <v>1905151.5477242316</v>
          </cell>
          <cell r="J156">
            <v>1952780.3364173376</v>
          </cell>
          <cell r="K156">
            <v>2001599.8448277707</v>
          </cell>
          <cell r="L156">
            <v>2051639.8409484648</v>
          </cell>
          <cell r="M156">
            <v>2102930.8369721761</v>
          </cell>
          <cell r="N156">
            <v>20373097.141934782</v>
          </cell>
          <cell r="O156" t="str">
            <v>Brian Glawson</v>
          </cell>
          <cell r="P156" t="str">
            <v>Suntran Equipment</v>
          </cell>
        </row>
        <row r="157">
          <cell r="B157" t="str">
            <v>Power factor correction - DM</v>
          </cell>
          <cell r="C157">
            <v>588863.9623942601</v>
          </cell>
          <cell r="D157">
            <v>489212.19178620132</v>
          </cell>
          <cell r="E157">
            <v>3357205.4863851783</v>
          </cell>
          <cell r="F157">
            <v>3477963.1514282795</v>
          </cell>
          <cell r="G157">
            <v>3602814.1162907807</v>
          </cell>
          <cell r="H157">
            <v>3692768.9455319839</v>
          </cell>
          <cell r="I157">
            <v>3874240.1651743576</v>
          </cell>
          <cell r="J157">
            <v>3971096.1693037152</v>
          </cell>
          <cell r="K157">
            <v>4070373.5735363076</v>
          </cell>
          <cell r="L157">
            <v>4172132.9128747154</v>
          </cell>
          <cell r="M157">
            <v>4276436.2356965821</v>
          </cell>
          <cell r="N157">
            <v>35573106.910402365</v>
          </cell>
          <cell r="O157" t="str">
            <v>Paul Brazier</v>
          </cell>
          <cell r="P157" t="str">
            <v>Demand Management Strategy</v>
          </cell>
        </row>
        <row r="158">
          <cell r="B158" t="str">
            <v>Minor Zone Substation Monitoring - NT</v>
          </cell>
          <cell r="C158">
            <v>0</v>
          </cell>
          <cell r="D158">
            <v>222729.70409434685</v>
          </cell>
          <cell r="E158">
            <v>229366.43242166052</v>
          </cell>
          <cell r="F158">
            <v>236499.66927543897</v>
          </cell>
          <cell r="G158">
            <v>243865.05696405235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932460.86275549873</v>
          </cell>
          <cell r="O158" t="str">
            <v>Paul Brazier</v>
          </cell>
          <cell r="P158" t="str">
            <v>Dist Growth Strategy</v>
          </cell>
        </row>
        <row r="159">
          <cell r="B159" t="str">
            <v>Meters for new connections</v>
          </cell>
          <cell r="C159">
            <v>2650692.1404933664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2650692.1404933664</v>
          </cell>
          <cell r="O159" t="str">
            <v>Steve Gough</v>
          </cell>
          <cell r="P159" t="str">
            <v>Customer Metering</v>
          </cell>
        </row>
        <row r="160">
          <cell r="B160" t="str">
            <v>New load control Relays</v>
          </cell>
          <cell r="C160">
            <v>379651.18905861204</v>
          </cell>
          <cell r="D160">
            <v>444227.17010396143</v>
          </cell>
          <cell r="E160">
            <v>518918.83453808253</v>
          </cell>
          <cell r="F160">
            <v>332453.895359002</v>
          </cell>
          <cell r="G160">
            <v>463504.22158337571</v>
          </cell>
          <cell r="H160">
            <v>165363.9094891494</v>
          </cell>
          <cell r="I160">
            <v>169498.00722637813</v>
          </cell>
          <cell r="J160">
            <v>173735.45740703755</v>
          </cell>
          <cell r="K160">
            <v>178078.84384221348</v>
          </cell>
          <cell r="L160">
            <v>182530.81493826877</v>
          </cell>
          <cell r="M160">
            <v>187094.08531172547</v>
          </cell>
          <cell r="N160">
            <v>3195056.4288578066</v>
          </cell>
          <cell r="O160" t="str">
            <v>Steve Gough</v>
          </cell>
          <cell r="P160" t="str">
            <v>Network Metering</v>
          </cell>
        </row>
        <row r="161">
          <cell r="B161" t="str">
            <v>Meter replacement program</v>
          </cell>
          <cell r="C161">
            <v>4127149.4168933225</v>
          </cell>
          <cell r="D161">
            <v>5895254.6984002655</v>
          </cell>
          <cell r="E161">
            <v>6297884.7161225192</v>
          </cell>
          <cell r="F161">
            <v>8858311.5599237941</v>
          </cell>
          <cell r="G161">
            <v>9011513.7379624974</v>
          </cell>
          <cell r="H161">
            <v>5120166.2730248794</v>
          </cell>
          <cell r="I161">
            <v>5206010.2219530419</v>
          </cell>
          <cell r="J161">
            <v>5336160.4775018673</v>
          </cell>
          <cell r="K161">
            <v>5469564.4894394139</v>
          </cell>
          <cell r="L161">
            <v>5606303.6016753986</v>
          </cell>
          <cell r="M161">
            <v>5746461.1917172829</v>
          </cell>
          <cell r="N161">
            <v>66674780.384614281</v>
          </cell>
          <cell r="O161" t="str">
            <v>Steve Gough</v>
          </cell>
          <cell r="P161" t="str">
            <v>Customer Metering</v>
          </cell>
        </row>
        <row r="162">
          <cell r="B162" t="str">
            <v>New Zone Sub &amp; Padmount (&gt;315kVA) meters</v>
          </cell>
          <cell r="C162">
            <v>0</v>
          </cell>
          <cell r="D162">
            <v>91312.218342630338</v>
          </cell>
          <cell r="E162">
            <v>94033.069570919557</v>
          </cell>
          <cell r="F162">
            <v>96957.473812167736</v>
          </cell>
          <cell r="G162">
            <v>99977.052563258592</v>
          </cell>
          <cell r="H162">
            <v>102476.47887734004</v>
          </cell>
          <cell r="I162">
            <v>102909.50438744386</v>
          </cell>
          <cell r="J162">
            <v>105482.24199712994</v>
          </cell>
          <cell r="K162">
            <v>108119.29804705818</v>
          </cell>
          <cell r="L162">
            <v>110822.28049823461</v>
          </cell>
          <cell r="M162">
            <v>113592.83751069047</v>
          </cell>
          <cell r="N162">
            <v>1025682.4556068733</v>
          </cell>
          <cell r="O162" t="str">
            <v>Steve Gough</v>
          </cell>
          <cell r="P162" t="str">
            <v>Network Metering</v>
          </cell>
        </row>
        <row r="163">
          <cell r="B163" t="str">
            <v>Power Quality Monitoring utilising metering technology - PQ</v>
          </cell>
          <cell r="C163">
            <v>150991.76619333573</v>
          </cell>
          <cell r="D163">
            <v>201883.24212819661</v>
          </cell>
          <cell r="E163">
            <v>185276.24097272198</v>
          </cell>
          <cell r="F163">
            <v>191940.57128218311</v>
          </cell>
          <cell r="G163">
            <v>198830.80110380193</v>
          </cell>
          <cell r="H163">
            <v>203801.57113139692</v>
          </cell>
          <cell r="I163">
            <v>211872.50903297268</v>
          </cell>
          <cell r="J163">
            <v>217169.32175879693</v>
          </cell>
          <cell r="K163">
            <v>222598.55480276686</v>
          </cell>
          <cell r="L163">
            <v>228163.51867283595</v>
          </cell>
          <cell r="M163">
            <v>233867.60663965685</v>
          </cell>
          <cell r="N163">
            <v>2246395.7037186655</v>
          </cell>
          <cell r="O163" t="str">
            <v>Steve Gough</v>
          </cell>
          <cell r="P163" t="str">
            <v>Network Metering</v>
          </cell>
        </row>
        <row r="164">
          <cell r="B164" t="str">
            <v>Spot Luminaire Replacements</v>
          </cell>
          <cell r="C164">
            <v>3465990.048</v>
          </cell>
          <cell r="D164">
            <v>3657397.9720874992</v>
          </cell>
          <cell r="E164">
            <v>3856750.3839862496</v>
          </cell>
          <cell r="F164">
            <v>4064755.424259257</v>
          </cell>
          <cell r="G164">
            <v>4285873.0266241208</v>
          </cell>
          <cell r="H164">
            <v>4412492.0302734366</v>
          </cell>
          <cell r="I164">
            <v>4522804.3310302719</v>
          </cell>
          <cell r="J164">
            <v>4635874.4393060282</v>
          </cell>
          <cell r="K164">
            <v>4751771.3002886781</v>
          </cell>
          <cell r="L164">
            <v>4870565.5827958947</v>
          </cell>
          <cell r="M164">
            <v>4992329.722365791</v>
          </cell>
          <cell r="N164">
            <v>47516604.261017226</v>
          </cell>
          <cell r="O164" t="str">
            <v>Brian Glawson</v>
          </cell>
          <cell r="P164" t="str">
            <v>Street Lighting</v>
          </cell>
        </row>
        <row r="165"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</row>
        <row r="166">
          <cell r="B166" t="str">
            <v>Replace rusting streetlight triangular columns</v>
          </cell>
          <cell r="C166">
            <v>360401.69562240137</v>
          </cell>
          <cell r="D166">
            <v>371540.44473269617</v>
          </cell>
          <cell r="E166">
            <v>384448.20001839811</v>
          </cell>
          <cell r="F166">
            <v>398276.68541053007</v>
          </cell>
          <cell r="G166">
            <v>412573.91229038907</v>
          </cell>
          <cell r="H166">
            <v>422889.90525231144</v>
          </cell>
          <cell r="I166">
            <v>433462.15288361913</v>
          </cell>
          <cell r="J166">
            <v>444298.70670570957</v>
          </cell>
          <cell r="K166">
            <v>455406.17437335226</v>
          </cell>
          <cell r="L166">
            <v>466791.328732686</v>
          </cell>
          <cell r="M166">
            <v>478461.04991297011</v>
          </cell>
          <cell r="N166">
            <v>4628550.2559350636</v>
          </cell>
          <cell r="O166" t="str">
            <v>Brian Glawson</v>
          </cell>
          <cell r="P166" t="str">
            <v>Network U/G System</v>
          </cell>
        </row>
      </sheetData>
      <sheetData sheetId="7"/>
      <sheetData sheetId="8"/>
      <sheetData sheetId="9"/>
      <sheetData sheetId="10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Essential colours">
  <a:themeElements>
    <a:clrScheme name="Essential Energy">
      <a:dk1>
        <a:sysClr val="windowText" lastClr="000000"/>
      </a:dk1>
      <a:lt1>
        <a:sysClr val="window" lastClr="FFFFFF"/>
      </a:lt1>
      <a:dk2>
        <a:srgbClr val="006A71"/>
      </a:dk2>
      <a:lt2>
        <a:srgbClr val="EEECE1"/>
      </a:lt2>
      <a:accent1>
        <a:srgbClr val="008C99"/>
      </a:accent1>
      <a:accent2>
        <a:srgbClr val="F58025"/>
      </a:accent2>
      <a:accent3>
        <a:srgbClr val="781D7E"/>
      </a:accent3>
      <a:accent4>
        <a:srgbClr val="A30046"/>
      </a:accent4>
      <a:accent5>
        <a:srgbClr val="5D87A1"/>
      </a:accent5>
      <a:accent6>
        <a:srgbClr val="FFD200"/>
      </a:accent6>
      <a:hlink>
        <a:srgbClr val="F58025"/>
      </a:hlink>
      <a:folHlink>
        <a:srgbClr val="006A71"/>
      </a:folHlink>
    </a:clrScheme>
    <a:fontScheme name="Essential Energy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Essential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250000"/>
              </a:schemeClr>
            </a:gs>
            <a:gs pos="35000">
              <a:schemeClr val="phClr">
                <a:tint val="47000"/>
                <a:satMod val="275000"/>
              </a:schemeClr>
            </a:gs>
            <a:gs pos="100000">
              <a:schemeClr val="phClr">
                <a:tint val="25000"/>
                <a:satMod val="300000"/>
              </a:schemeClr>
            </a:gs>
          </a:gsLst>
          <a:lin ang="16200000" scaled="1"/>
        </a:gradFill>
        <a:solidFill>
          <a:schemeClr val="phClr">
            <a:satMod val="110000"/>
          </a:schemeClr>
        </a:solidFill>
      </a:fillStyleLst>
      <a:lnStyleLst>
        <a:ln w="12700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8575" cap="flat" cmpd="sng" algn="ctr">
          <a:solidFill>
            <a:schemeClr val="phClr"/>
          </a:solidFill>
          <a:prstDash val="solid"/>
        </a:ln>
        <a:ln w="4127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9999" dist="23000" algn="bl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38100" dist="19050" algn="bl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l"/>
          </a:scene3d>
          <a:sp3d prstMaterial="plastic">
            <a:bevelT w="38100" h="31750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96000"/>
              </a:schemeClr>
              <a:schemeClr val="phClr">
                <a:shade val="94000"/>
              </a:schemeClr>
            </a:duotone>
          </a:blip>
          <a:tile tx="0" ty="0" sx="100000" sy="100000" flip="none" algn="tl"/>
        </a:blipFill>
        <a:gradFill rotWithShape="1">
          <a:gsLst>
            <a:gs pos="0">
              <a:schemeClr val="phClr">
                <a:tint val="84000"/>
                <a:satMod val="110000"/>
              </a:schemeClr>
            </a:gs>
            <a:gs pos="44000">
              <a:schemeClr val="phClr">
                <a:tint val="93000"/>
                <a:satMod val="115000"/>
              </a:schemeClr>
            </a:gs>
            <a:gs pos="100000">
              <a:schemeClr val="phClr">
                <a:tint val="100000"/>
                <a:shade val="59000"/>
                <a:satMod val="120000"/>
              </a:schemeClr>
            </a:gs>
          </a:gsLst>
          <a:path path="circle">
            <a:fillToRect l="40000" t="60000" r="60000" b="4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3" tint="-0.249977111117893"/>
  </sheetPr>
  <dimension ref="A3:Q118"/>
  <sheetViews>
    <sheetView tabSelected="1" workbookViewId="0">
      <selection activeCell="J5" sqref="J5"/>
    </sheetView>
  </sheetViews>
  <sheetFormatPr defaultColWidth="9" defaultRowHeight="12" x14ac:dyDescent="0.2"/>
  <cols>
    <col min="1" max="1" width="35.125" style="10" customWidth="1"/>
    <col min="2" max="2" width="16.625" style="10" customWidth="1"/>
    <col min="3" max="4" width="12" style="10" bestFit="1" customWidth="1"/>
    <col min="5" max="6" width="11.125" style="10" bestFit="1" customWidth="1"/>
    <col min="7" max="7" width="10.25" style="10" bestFit="1" customWidth="1"/>
    <col min="8" max="8" width="11.125" style="10" bestFit="1" customWidth="1"/>
    <col min="9" max="9" width="10.875" style="10" customWidth="1"/>
    <col min="10" max="11" width="9.625" style="10" bestFit="1" customWidth="1"/>
    <col min="12" max="16384" width="9" style="10"/>
  </cols>
  <sheetData>
    <row r="3" spans="1:11" ht="12.75" thickBot="1" x14ac:dyDescent="0.25">
      <c r="A3" s="135" t="s">
        <v>101</v>
      </c>
      <c r="B3" s="453"/>
      <c r="C3" s="454"/>
      <c r="D3" s="454"/>
      <c r="E3" s="454"/>
      <c r="F3" s="454"/>
      <c r="G3" s="454"/>
      <c r="H3" s="455"/>
    </row>
    <row r="4" spans="1:11" ht="32.25" customHeight="1" thickBot="1" x14ac:dyDescent="0.25">
      <c r="A4" s="486"/>
      <c r="B4" s="488" t="s">
        <v>102</v>
      </c>
      <c r="C4" s="489"/>
      <c r="D4" s="489"/>
      <c r="E4" s="489"/>
      <c r="F4" s="489"/>
      <c r="G4" s="489"/>
      <c r="H4" s="490"/>
    </row>
    <row r="5" spans="1:11" ht="12.75" thickBot="1" x14ac:dyDescent="0.25">
      <c r="A5" s="487"/>
      <c r="B5" s="456" t="s">
        <v>103</v>
      </c>
      <c r="C5" s="137" t="s">
        <v>104</v>
      </c>
      <c r="D5" s="138" t="s">
        <v>105</v>
      </c>
      <c r="E5" s="138" t="s">
        <v>106</v>
      </c>
      <c r="F5" s="138" t="s">
        <v>107</v>
      </c>
      <c r="G5" s="138" t="s">
        <v>108</v>
      </c>
      <c r="H5" s="457" t="s">
        <v>109</v>
      </c>
    </row>
    <row r="6" spans="1:11" x14ac:dyDescent="0.2">
      <c r="A6" s="140" t="s">
        <v>110</v>
      </c>
      <c r="B6" s="458">
        <f>Direct_REAL!B6</f>
        <v>172519859.76500002</v>
      </c>
      <c r="C6" s="142">
        <f>Direct_REAL!C6</f>
        <v>178797800</v>
      </c>
      <c r="D6" s="143">
        <f>Direct_REAL!D6</f>
        <v>167541666.59004506</v>
      </c>
      <c r="E6" s="144">
        <f>Direct_REAL!E6</f>
        <v>163976309.83888698</v>
      </c>
      <c r="F6" s="144">
        <f>Direct_REAL!F6</f>
        <v>162389403.33844754</v>
      </c>
      <c r="G6" s="144">
        <f>Direct_REAL!G6</f>
        <v>157971362.78444678</v>
      </c>
      <c r="H6" s="459">
        <f>Direct_REAL!H6</f>
        <v>153692300.0403547</v>
      </c>
    </row>
    <row r="7" spans="1:11" x14ac:dyDescent="0.2">
      <c r="A7" s="146" t="s">
        <v>111</v>
      </c>
      <c r="B7" s="460">
        <f>Direct_REAL!B16+Direct_REAL!B43</f>
        <v>92749591.464999989</v>
      </c>
      <c r="C7" s="148">
        <f>Direct_REAL!C16+Direct_REAL!C43</f>
        <v>91926353.881406516</v>
      </c>
      <c r="D7" s="149">
        <f>Direct_REAL!D16+Direct_REAL!D43</f>
        <v>93352755.893735364</v>
      </c>
      <c r="E7" s="150">
        <f>Direct_REAL!E16+Direct_REAL!E43</f>
        <v>93290114.769680217</v>
      </c>
      <c r="F7" s="150">
        <f>Direct_REAL!F16+Direct_REAL!F43</f>
        <v>93264181.517921507</v>
      </c>
      <c r="G7" s="150">
        <f>Direct_REAL!G16+Direct_REAL!G43</f>
        <v>93261413.428931355</v>
      </c>
      <c r="H7" s="148">
        <f>Direct_REAL!H16+Direct_REAL!H43</f>
        <v>93278290.438965514</v>
      </c>
    </row>
    <row r="8" spans="1:11" x14ac:dyDescent="0.2">
      <c r="A8" s="146" t="s">
        <v>112</v>
      </c>
      <c r="B8" s="460">
        <f>Direct_REAL!B26</f>
        <v>38070347.349999994</v>
      </c>
      <c r="C8" s="148">
        <f>Direct_REAL!C26</f>
        <v>37615490</v>
      </c>
      <c r="D8" s="149">
        <f>Direct_REAL!D26</f>
        <v>39924110.505016416</v>
      </c>
      <c r="E8" s="150">
        <f>Direct_REAL!E26</f>
        <v>34086758.892864227</v>
      </c>
      <c r="F8" s="150">
        <f>Direct_REAL!F26</f>
        <v>29137716.449579958</v>
      </c>
      <c r="G8" s="150">
        <f>Direct_REAL!G26</f>
        <v>30626452.379765294</v>
      </c>
      <c r="H8" s="148">
        <f>Direct_REAL!H26</f>
        <v>29480756.124795273</v>
      </c>
    </row>
    <row r="9" spans="1:11" x14ac:dyDescent="0.2">
      <c r="A9" s="146" t="s">
        <v>113</v>
      </c>
      <c r="B9" s="460">
        <f>Direct_REAL!B36</f>
        <v>84672789.62279658</v>
      </c>
      <c r="C9" s="148">
        <f>Direct_REAL!C36</f>
        <v>121110811.87172729</v>
      </c>
      <c r="D9" s="149">
        <f>Direct_REAL!D36</f>
        <v>145860225.68213788</v>
      </c>
      <c r="E9" s="150">
        <f>Direct_REAL!E36</f>
        <v>83287385.923200816</v>
      </c>
      <c r="F9" s="150">
        <f>Direct_REAL!F36</f>
        <v>94591605.937263265</v>
      </c>
      <c r="G9" s="150">
        <f>Direct_REAL!G36</f>
        <v>88353797.876898319</v>
      </c>
      <c r="H9" s="148">
        <f>Direct_REAL!H36</f>
        <v>82146577.725539148</v>
      </c>
    </row>
    <row r="10" spans="1:11" x14ac:dyDescent="0.2">
      <c r="A10" s="146" t="s">
        <v>114</v>
      </c>
      <c r="B10" s="460">
        <f>Capex_OHs!D11</f>
        <v>105207128.97698709</v>
      </c>
      <c r="C10" s="148">
        <f>Capex_OHs!H11</f>
        <v>97991647.53931208</v>
      </c>
      <c r="D10" s="149">
        <f>Capex_OHs!L11</f>
        <v>102024708.2513717</v>
      </c>
      <c r="E10" s="150">
        <f>Capex_OHs!P11</f>
        <v>90946543.459809482</v>
      </c>
      <c r="F10" s="150">
        <f>Capex_OHs!T11</f>
        <v>88302711.406922802</v>
      </c>
      <c r="G10" s="150">
        <f>Capex_OHs!X11</f>
        <v>86873461.349524021</v>
      </c>
      <c r="H10" s="148">
        <f>Capex_OHs!AB11</f>
        <v>87872330.617175281</v>
      </c>
    </row>
    <row r="11" spans="1:11" x14ac:dyDescent="0.2">
      <c r="A11" s="152" t="s">
        <v>115</v>
      </c>
      <c r="B11" s="461">
        <f>Capex_OHs!C11</f>
        <v>41952490.119718522</v>
      </c>
      <c r="C11" s="153">
        <f>Capex_OHs!G11</f>
        <v>39014739.232196122</v>
      </c>
      <c r="D11" s="154">
        <f>Capex_OHs!K11</f>
        <v>35520603.545180276</v>
      </c>
      <c r="E11" s="155">
        <f>Capex_OHs!O11</f>
        <v>31548030.984081417</v>
      </c>
      <c r="F11" s="155">
        <f>Capex_OHs!S11</f>
        <v>27270832.622878075</v>
      </c>
      <c r="G11" s="155">
        <f>Capex_OHs!W11</f>
        <v>24649218.992442064</v>
      </c>
      <c r="H11" s="153">
        <f>Capex_OHs!AA11</f>
        <v>23800233.646575555</v>
      </c>
    </row>
    <row r="12" spans="1:11" s="9" customFormat="1" x14ac:dyDescent="0.2">
      <c r="A12" s="380" t="s">
        <v>216</v>
      </c>
      <c r="B12" s="462">
        <f t="shared" ref="B12:C12" si="0">SUM(B6:B11)</f>
        <v>535172207.29950225</v>
      </c>
      <c r="C12" s="381">
        <f t="shared" si="0"/>
        <v>566456842.52464199</v>
      </c>
      <c r="D12" s="381">
        <f>SUM(D6:D11)</f>
        <v>584224070.46748674</v>
      </c>
      <c r="E12" s="381">
        <f t="shared" ref="E12:H12" si="1">SUM(E6:E11)</f>
        <v>497135143.86852312</v>
      </c>
      <c r="F12" s="381">
        <f t="shared" si="1"/>
        <v>494956451.27301317</v>
      </c>
      <c r="G12" s="381">
        <f t="shared" si="1"/>
        <v>481735706.81200784</v>
      </c>
      <c r="H12" s="463">
        <f t="shared" si="1"/>
        <v>470270488.59340549</v>
      </c>
    </row>
    <row r="13" spans="1:11" x14ac:dyDescent="0.2">
      <c r="A13" s="156" t="s">
        <v>116</v>
      </c>
      <c r="B13" s="464">
        <f>'PTRM inputs'!D37</f>
        <v>90025077.941295296</v>
      </c>
      <c r="C13" s="465">
        <f>'PTRM inputs'!E37</f>
        <v>87725558.929037482</v>
      </c>
      <c r="D13" s="466">
        <f>'PTRM inputs'!F37</f>
        <v>89704585.249134511</v>
      </c>
      <c r="E13" s="467">
        <f>'PTRM inputs'!G37</f>
        <v>89490377.460426524</v>
      </c>
      <c r="F13" s="467">
        <f>'PTRM inputs'!H37</f>
        <v>89371265.388607219</v>
      </c>
      <c r="G13" s="467">
        <f>'PTRM inputs'!I37</f>
        <v>89308328.182299614</v>
      </c>
      <c r="H13" s="465">
        <f>'PTRM inputs'!J37</f>
        <v>89293564.878038704</v>
      </c>
    </row>
    <row r="15" spans="1:11" x14ac:dyDescent="0.2">
      <c r="A15" s="10" t="s">
        <v>119</v>
      </c>
      <c r="B15" s="157">
        <f>SUM(B6:B11)</f>
        <v>535172207.29950225</v>
      </c>
      <c r="C15" s="157">
        <f t="shared" ref="C15:H15" si="2">SUM(C6:C11)</f>
        <v>566456842.52464199</v>
      </c>
      <c r="D15" s="157">
        <f t="shared" si="2"/>
        <v>584224070.46748674</v>
      </c>
      <c r="E15" s="157">
        <f t="shared" si="2"/>
        <v>497135143.86852312</v>
      </c>
      <c r="F15" s="157">
        <f t="shared" si="2"/>
        <v>494956451.27301317</v>
      </c>
      <c r="G15" s="157">
        <f t="shared" si="2"/>
        <v>481735706.81200784</v>
      </c>
      <c r="H15" s="157">
        <f t="shared" si="2"/>
        <v>470270488.59340549</v>
      </c>
      <c r="K15" s="157"/>
    </row>
    <row r="16" spans="1:11" x14ac:dyDescent="0.2">
      <c r="A16" s="10" t="s">
        <v>120</v>
      </c>
      <c r="B16" s="157">
        <f>B15-B13</f>
        <v>445147129.35820699</v>
      </c>
      <c r="C16" s="157">
        <f t="shared" ref="C16:H16" si="3">C15-C13</f>
        <v>478731283.59560454</v>
      </c>
      <c r="D16" s="157">
        <f t="shared" si="3"/>
        <v>494519485.2183522</v>
      </c>
      <c r="E16" s="157">
        <f t="shared" si="3"/>
        <v>407644766.40809661</v>
      </c>
      <c r="F16" s="157">
        <f t="shared" si="3"/>
        <v>405585185.88440597</v>
      </c>
      <c r="G16" s="157">
        <f t="shared" si="3"/>
        <v>392427378.62970823</v>
      </c>
      <c r="H16" s="157">
        <f t="shared" si="3"/>
        <v>380976923.71536678</v>
      </c>
    </row>
    <row r="17" spans="1:8" customFormat="1" ht="14.25" x14ac:dyDescent="0.2"/>
    <row r="19" spans="1:8" ht="12.75" thickBot="1" x14ac:dyDescent="0.25">
      <c r="A19" s="135" t="s">
        <v>121</v>
      </c>
      <c r="B19" s="135"/>
      <c r="C19" s="135"/>
      <c r="D19" s="135"/>
      <c r="E19" s="135"/>
      <c r="F19" s="135"/>
      <c r="G19" s="135"/>
      <c r="H19" s="135"/>
    </row>
    <row r="20" spans="1:8" ht="27.75" customHeight="1" thickBot="1" x14ac:dyDescent="0.25">
      <c r="A20" s="491"/>
      <c r="B20" s="493" t="s">
        <v>102</v>
      </c>
      <c r="C20" s="494"/>
      <c r="D20" s="494"/>
      <c r="E20" s="494"/>
      <c r="F20" s="494"/>
      <c r="G20" s="494"/>
      <c r="H20" s="495"/>
    </row>
    <row r="21" spans="1:8" ht="12.75" thickBot="1" x14ac:dyDescent="0.25">
      <c r="A21" s="492"/>
      <c r="B21" s="136" t="s">
        <v>103</v>
      </c>
      <c r="C21" s="137" t="s">
        <v>104</v>
      </c>
      <c r="D21" s="138" t="s">
        <v>105</v>
      </c>
      <c r="E21" s="138" t="s">
        <v>106</v>
      </c>
      <c r="F21" s="138" t="s">
        <v>107</v>
      </c>
      <c r="G21" s="138" t="s">
        <v>108</v>
      </c>
      <c r="H21" s="139" t="s">
        <v>109</v>
      </c>
    </row>
    <row r="22" spans="1:8" x14ac:dyDescent="0.2">
      <c r="A22" s="140" t="s">
        <v>110</v>
      </c>
      <c r="B22" s="141"/>
      <c r="C22" s="142"/>
      <c r="D22" s="143"/>
      <c r="E22" s="144"/>
      <c r="F22" s="144"/>
      <c r="G22" s="144"/>
      <c r="H22" s="145"/>
    </row>
    <row r="23" spans="1:8" x14ac:dyDescent="0.2">
      <c r="A23" s="146" t="s">
        <v>111</v>
      </c>
      <c r="B23" s="147">
        <f>Direct_REAL!B43</f>
        <v>88030483.974999994</v>
      </c>
      <c r="C23" s="148">
        <f>Direct_REAL!C43</f>
        <v>87241353.881406516</v>
      </c>
      <c r="D23" s="149">
        <f>Direct_REAL!D43</f>
        <v>88481070.247566909</v>
      </c>
      <c r="E23" s="150">
        <f>Direct_REAL!E43</f>
        <v>88389743.068503663</v>
      </c>
      <c r="F23" s="150">
        <f>Direct_REAL!F43</f>
        <v>88332971.987676442</v>
      </c>
      <c r="G23" s="150">
        <f>Direct_REAL!G43</f>
        <v>88298991.380449295</v>
      </c>
      <c r="H23" s="151">
        <f>Direct_REAL!H43</f>
        <v>88282764.328954756</v>
      </c>
    </row>
    <row r="24" spans="1:8" x14ac:dyDescent="0.2">
      <c r="A24" s="146" t="s">
        <v>112</v>
      </c>
      <c r="B24" s="147"/>
      <c r="C24" s="148"/>
      <c r="D24" s="149"/>
      <c r="E24" s="150"/>
      <c r="F24" s="150"/>
      <c r="G24" s="150"/>
      <c r="H24" s="151"/>
    </row>
    <row r="25" spans="1:8" x14ac:dyDescent="0.2">
      <c r="A25" s="146" t="s">
        <v>113</v>
      </c>
      <c r="B25" s="147"/>
      <c r="C25" s="148"/>
      <c r="D25" s="149"/>
      <c r="E25" s="150"/>
      <c r="F25" s="150"/>
      <c r="G25" s="150"/>
      <c r="H25" s="151"/>
    </row>
    <row r="26" spans="1:8" x14ac:dyDescent="0.2">
      <c r="A26" s="146" t="s">
        <v>114</v>
      </c>
      <c r="B26" s="147">
        <f>Capex_OHs!D50</f>
        <v>1425972.0564433567</v>
      </c>
      <c r="C26" s="148">
        <f>Capex_OHs!H50</f>
        <v>346319.98903336428</v>
      </c>
      <c r="D26" s="149">
        <f>Capex_OHs!L50</f>
        <v>907546.46193065983</v>
      </c>
      <c r="E26" s="150">
        <f>Capex_OHs!P50</f>
        <v>817170.01763391471</v>
      </c>
      <c r="F26" s="150">
        <f>Capex_OHs!T50</f>
        <v>793296.79908805259</v>
      </c>
      <c r="G26" s="150">
        <f>Capex_OHs!X50</f>
        <v>786248.87220541097</v>
      </c>
      <c r="H26" s="151">
        <f>Capex_OHs!AB50</f>
        <v>795373.51562328648</v>
      </c>
    </row>
    <row r="27" spans="1:8" ht="12.75" thickBot="1" x14ac:dyDescent="0.25">
      <c r="A27" s="152" t="s">
        <v>115</v>
      </c>
      <c r="B27" s="158">
        <f>Capex_OHs!C50</f>
        <v>568621.90985194803</v>
      </c>
      <c r="C27" s="159">
        <f>Capex_OHs!G50</f>
        <v>137885.05859760326</v>
      </c>
      <c r="D27" s="160">
        <f>Capex_OHs!K50</f>
        <v>315968.53963693255</v>
      </c>
      <c r="E27" s="161">
        <f>Capex_OHs!O50</f>
        <v>283464.37428894354</v>
      </c>
      <c r="F27" s="161">
        <f>Capex_OHs!S50</f>
        <v>244996.60184272841</v>
      </c>
      <c r="G27" s="161">
        <f>Capex_OHs!W50</f>
        <v>223087.92964490259</v>
      </c>
      <c r="H27" s="162">
        <f>Capex_OHs!AA50</f>
        <v>215427.03346066037</v>
      </c>
    </row>
    <row r="28" spans="1:8" ht="12.75" thickBot="1" x14ac:dyDescent="0.25">
      <c r="A28" s="163" t="s">
        <v>122</v>
      </c>
      <c r="B28" s="164">
        <f>SUM(B22:B27)</f>
        <v>90025077.941295311</v>
      </c>
      <c r="C28" s="165">
        <f t="shared" ref="C28:H28" si="4">SUM(C22:C27)</f>
        <v>87725558.929037496</v>
      </c>
      <c r="D28" s="165">
        <f t="shared" si="4"/>
        <v>89704585.249134511</v>
      </c>
      <c r="E28" s="165">
        <f t="shared" si="4"/>
        <v>89490377.460426524</v>
      </c>
      <c r="F28" s="165">
        <f t="shared" si="4"/>
        <v>89371265.388607219</v>
      </c>
      <c r="G28" s="165">
        <f t="shared" si="4"/>
        <v>89308328.182299599</v>
      </c>
      <c r="H28" s="166">
        <f t="shared" si="4"/>
        <v>89293564.878038704</v>
      </c>
    </row>
    <row r="29" spans="1:8" ht="14.25" x14ac:dyDescent="0.2">
      <c r="B29"/>
      <c r="C29"/>
      <c r="D29"/>
      <c r="E29"/>
      <c r="F29"/>
      <c r="G29"/>
      <c r="H29"/>
    </row>
    <row r="30" spans="1:8" ht="14.25" x14ac:dyDescent="0.2">
      <c r="B30"/>
      <c r="C30"/>
      <c r="D30"/>
      <c r="E30"/>
      <c r="F30"/>
      <c r="G30"/>
      <c r="H30"/>
    </row>
    <row r="31" spans="1:8" ht="14.25" x14ac:dyDescent="0.2">
      <c r="B31"/>
      <c r="C31"/>
      <c r="D31"/>
      <c r="E31"/>
      <c r="F31"/>
      <c r="G31"/>
      <c r="H31"/>
    </row>
    <row r="33" spans="1:9" x14ac:dyDescent="0.2">
      <c r="A33" s="135" t="s">
        <v>123</v>
      </c>
      <c r="B33" s="135"/>
      <c r="C33" s="135"/>
      <c r="D33" s="135"/>
      <c r="E33" s="135"/>
      <c r="F33" s="135"/>
      <c r="G33" s="135"/>
      <c r="H33" s="135"/>
    </row>
    <row r="34" spans="1:9" ht="26.25" customHeight="1" thickBot="1" x14ac:dyDescent="0.25">
      <c r="A34" s="491"/>
      <c r="B34" s="488" t="s">
        <v>102</v>
      </c>
      <c r="C34" s="489"/>
      <c r="D34" s="489"/>
      <c r="E34" s="489"/>
      <c r="F34" s="489"/>
      <c r="G34" s="489"/>
      <c r="H34" s="490"/>
    </row>
    <row r="35" spans="1:9" ht="12.75" thickBot="1" x14ac:dyDescent="0.25">
      <c r="A35" s="492"/>
      <c r="B35" s="136" t="s">
        <v>103</v>
      </c>
      <c r="C35" s="137" t="s">
        <v>104</v>
      </c>
      <c r="D35" s="138" t="s">
        <v>105</v>
      </c>
      <c r="E35" s="138" t="s">
        <v>106</v>
      </c>
      <c r="F35" s="138" t="s">
        <v>107</v>
      </c>
      <c r="G35" s="138" t="s">
        <v>108</v>
      </c>
      <c r="H35" s="139" t="s">
        <v>109</v>
      </c>
    </row>
    <row r="36" spans="1:9" x14ac:dyDescent="0.2">
      <c r="A36" s="140" t="s">
        <v>110</v>
      </c>
      <c r="B36" s="141">
        <f>Capex_fully_loaded!B6-Direct_REAL!B6</f>
        <v>112527427.92851993</v>
      </c>
      <c r="C36" s="142">
        <f>Capex_fully_loaded!C6-Direct_REAL!C6</f>
        <v>105397435.11676818</v>
      </c>
      <c r="D36" s="143">
        <f>Capex_fully_loaded!D6-Direct_REAL!D6</f>
        <v>101222356.08848521</v>
      </c>
      <c r="E36" s="144">
        <f>Capex_fully_loaded!E6-Direct_REAL!E6</f>
        <v>93227773.878688097</v>
      </c>
      <c r="F36" s="144">
        <f>Capex_fully_loaded!F6-Direct_REAL!F6</f>
        <v>89690694.24183473</v>
      </c>
      <c r="G36" s="144">
        <f>Capex_fully_loaded!G6-Direct_REAL!G6</f>
        <v>86325780.248685062</v>
      </c>
      <c r="H36" s="145">
        <f>Capex_fully_loaded!H6-Direct_REAL!H6</f>
        <v>84847035.306478322</v>
      </c>
    </row>
    <row r="37" spans="1:9" x14ac:dyDescent="0.2">
      <c r="A37" s="146" t="s">
        <v>111</v>
      </c>
      <c r="B37" s="147">
        <f>Capex_fully_loaded!B16+Capex_fully_loaded!B43-Direct_REAL!B16-Direct_REAL!B43</f>
        <v>5072668.7380419374</v>
      </c>
      <c r="C37" s="148">
        <f>Capex_fully_loaded!C16+Capex_fully_loaded!C43-Direct_REAL!C16-Direct_REAL!C43</f>
        <v>3245911.1957047135</v>
      </c>
      <c r="D37" s="149">
        <f>Capex_fully_loaded!D16+Capex_fully_loaded!D43-Direct_REAL!D16-Direct_REAL!D43</f>
        <v>4166127.4518060982</v>
      </c>
      <c r="E37" s="150">
        <f>Capex_fully_loaded!E16+Capex_fully_loaded!E43-Direct_REAL!E16-Direct_REAL!E43</f>
        <v>3886750.7687254101</v>
      </c>
      <c r="F37" s="150">
        <f>Capex_fully_loaded!F16+Capex_fully_loaded!F43-Direct_REAL!F16-Direct_REAL!F43</f>
        <v>3761629.7691636235</v>
      </c>
      <c r="G37" s="150">
        <f>Capex_fully_loaded!G16+Capex_fully_loaded!G43-Direct_REAL!G16-Direct_REAL!G43</f>
        <v>3721658.0289925188</v>
      </c>
      <c r="H37" s="151">
        <f>Capex_fully_loaded!H16+Capex_fully_loaded!H43-Direct_REAL!H16-Direct_REAL!H43</f>
        <v>3768994.332927227</v>
      </c>
    </row>
    <row r="38" spans="1:9" x14ac:dyDescent="0.2">
      <c r="A38" s="146" t="s">
        <v>112</v>
      </c>
      <c r="B38" s="147">
        <f>Capex_fully_loaded!B26-Direct_REAL!B26</f>
        <v>24831681.833478712</v>
      </c>
      <c r="C38" s="148">
        <f>Capex_fully_loaded!C26-Direct_REAL!C26</f>
        <v>22173517.608496532</v>
      </c>
      <c r="D38" s="149">
        <f>Capex_fully_loaded!D26-Direct_REAL!D26</f>
        <v>24116264.661987126</v>
      </c>
      <c r="E38" s="150">
        <f>Capex_fully_loaded!E26-Direct_REAL!E26</f>
        <v>19381193.286414064</v>
      </c>
      <c r="F38" s="150">
        <f>Capex_fully_loaded!F26-Direct_REAL!F26</f>
        <v>16092817.648189064</v>
      </c>
      <c r="G38" s="150">
        <f>Capex_fully_loaded!G26-Direct_REAL!G26</f>
        <v>16740617.327960432</v>
      </c>
      <c r="H38" s="151">
        <f>Capex_fully_loaded!H26-Direct_REAL!H26</f>
        <v>16278357.198921435</v>
      </c>
    </row>
    <row r="39" spans="1:9" x14ac:dyDescent="0.2">
      <c r="A39" s="146" t="s">
        <v>113</v>
      </c>
      <c r="B39" s="147">
        <f>Capex_fully_loaded!B36-Direct_REAL!B36</f>
        <v>4727840.5966650397</v>
      </c>
      <c r="C39" s="148">
        <f>Capex_fully_loaded!C36-Direct_REAL!C36</f>
        <v>6189522.8505387902</v>
      </c>
      <c r="D39" s="149">
        <f>Capex_fully_loaded!D36-Direct_REAL!D36</f>
        <v>8040563.5942734778</v>
      </c>
      <c r="E39" s="150">
        <f>Capex_fully_loaded!E36-Direct_REAL!E36</f>
        <v>5998856.5100633204</v>
      </c>
      <c r="F39" s="150">
        <f>Capex_fully_loaded!F36-Direct_REAL!F36</f>
        <v>6028402.3706134707</v>
      </c>
      <c r="G39" s="150">
        <f>Capex_fully_loaded!G36-Direct_REAL!G36</f>
        <v>4734624.7363281101</v>
      </c>
      <c r="H39" s="151">
        <f>Capex_fully_loaded!H36-Direct_REAL!H36</f>
        <v>6778177.4254238307</v>
      </c>
    </row>
    <row r="40" spans="1:9" ht="12.75" thickBot="1" x14ac:dyDescent="0.25">
      <c r="A40" s="156" t="s">
        <v>116</v>
      </c>
      <c r="B40" s="167">
        <f>Capex_fully_loaded!B43-Direct_REAL!B43</f>
        <v>1994593.9662953019</v>
      </c>
      <c r="C40" s="168">
        <f>Capex_fully_loaded!C43-Direct_REAL!C43</f>
        <v>484205.04763096571</v>
      </c>
      <c r="D40" s="169">
        <f>Capex_fully_loaded!D43-Direct_REAL!D43</f>
        <v>1223515.0015676022</v>
      </c>
      <c r="E40" s="170">
        <f>Capex_fully_loaded!E43-Direct_REAL!E43</f>
        <v>1100634.3919228613</v>
      </c>
      <c r="F40" s="170">
        <f>Capex_fully_loaded!F43-Direct_REAL!F43</f>
        <v>1038293.4009307772</v>
      </c>
      <c r="G40" s="170">
        <f>Capex_fully_loaded!G43-Direct_REAL!G43</f>
        <v>1009336.8018503189</v>
      </c>
      <c r="H40" s="171">
        <f>Capex_fully_loaded!H43-Direct_REAL!H43</f>
        <v>1010800.5490839481</v>
      </c>
    </row>
    <row r="41" spans="1:9" ht="12.75" thickBot="1" x14ac:dyDescent="0.25">
      <c r="A41" s="163" t="s">
        <v>124</v>
      </c>
      <c r="B41" s="164">
        <f>SUM(B36:B39)</f>
        <v>147159619.09670562</v>
      </c>
      <c r="C41" s="165">
        <f t="shared" ref="C41:H41" si="5">SUM(C36:C39)</f>
        <v>137006386.77150822</v>
      </c>
      <c r="D41" s="165">
        <f t="shared" si="5"/>
        <v>137545311.79655191</v>
      </c>
      <c r="E41" s="165">
        <f t="shared" si="5"/>
        <v>122494574.4438909</v>
      </c>
      <c r="F41" s="165">
        <f t="shared" si="5"/>
        <v>115573544.02980089</v>
      </c>
      <c r="G41" s="165">
        <f t="shared" si="5"/>
        <v>111522680.34196612</v>
      </c>
      <c r="H41" s="166">
        <f t="shared" si="5"/>
        <v>111672564.26375082</v>
      </c>
    </row>
    <row r="42" spans="1:9" ht="14.25" x14ac:dyDescent="0.2">
      <c r="B42"/>
      <c r="C42"/>
      <c r="D42"/>
      <c r="E42"/>
      <c r="F42"/>
      <c r="G42"/>
      <c r="H42"/>
    </row>
    <row r="43" spans="1:9" ht="12.75" thickBot="1" x14ac:dyDescent="0.25"/>
    <row r="44" spans="1:9" ht="12.75" thickBot="1" x14ac:dyDescent="0.25">
      <c r="A44" s="172" t="s">
        <v>125</v>
      </c>
      <c r="B44" s="172"/>
      <c r="C44" s="172"/>
      <c r="D44" s="172"/>
      <c r="E44" s="172"/>
      <c r="F44" s="172"/>
      <c r="G44" s="172"/>
      <c r="H44" s="172"/>
      <c r="I44" s="173"/>
    </row>
    <row r="45" spans="1:9" x14ac:dyDescent="0.2">
      <c r="A45" s="24"/>
      <c r="B45" s="25"/>
      <c r="C45" s="499" t="s">
        <v>227</v>
      </c>
      <c r="D45" s="500"/>
      <c r="E45" s="500"/>
      <c r="F45" s="500"/>
      <c r="G45" s="500"/>
      <c r="H45" s="500"/>
      <c r="I45" s="501"/>
    </row>
    <row r="46" spans="1:9" ht="12.75" thickBot="1" x14ac:dyDescent="0.25">
      <c r="A46" s="24"/>
      <c r="B46" s="25"/>
      <c r="C46" s="174" t="s">
        <v>103</v>
      </c>
      <c r="D46" s="175" t="s">
        <v>104</v>
      </c>
      <c r="E46" s="176" t="s">
        <v>105</v>
      </c>
      <c r="F46" s="176" t="s">
        <v>106</v>
      </c>
      <c r="G46" s="176" t="s">
        <v>107</v>
      </c>
      <c r="H46" s="176" t="s">
        <v>108</v>
      </c>
      <c r="I46" s="177" t="s">
        <v>109</v>
      </c>
    </row>
    <row r="47" spans="1:9" ht="12.75" thickBot="1" x14ac:dyDescent="0.25">
      <c r="A47" s="178" t="s">
        <v>32</v>
      </c>
      <c r="B47" s="179"/>
      <c r="C47" s="179"/>
      <c r="D47" s="179"/>
      <c r="E47" s="179"/>
      <c r="F47" s="179"/>
      <c r="G47" s="179"/>
      <c r="H47" s="179"/>
      <c r="I47" s="180"/>
    </row>
    <row r="48" spans="1:9" x14ac:dyDescent="0.2">
      <c r="A48" s="181" t="s">
        <v>55</v>
      </c>
      <c r="B48" s="182" t="s">
        <v>126</v>
      </c>
      <c r="C48" s="183">
        <v>93195586.512963861</v>
      </c>
      <c r="D48" s="184">
        <v>89740884.225624487</v>
      </c>
      <c r="E48" s="184">
        <v>93963623.590152845</v>
      </c>
      <c r="F48" s="184">
        <v>88623171.69433032</v>
      </c>
      <c r="G48" s="184">
        <v>84817242.875326619</v>
      </c>
      <c r="H48" s="184">
        <v>77210840.13508147</v>
      </c>
      <c r="I48" s="185">
        <v>70400686.09849076</v>
      </c>
    </row>
    <row r="49" spans="1:10" ht="12.75" thickBot="1" x14ac:dyDescent="0.25">
      <c r="A49" s="186" t="s">
        <v>128</v>
      </c>
      <c r="B49" s="187" t="s">
        <v>126</v>
      </c>
      <c r="C49" s="188">
        <v>13612811.714626094</v>
      </c>
      <c r="D49" s="189">
        <v>12291240.995765356</v>
      </c>
      <c r="E49" s="189">
        <v>11480726.877674747</v>
      </c>
      <c r="F49" s="189">
        <v>10767253.476374455</v>
      </c>
      <c r="G49" s="189">
        <v>10795535.776265662</v>
      </c>
      <c r="H49" s="189">
        <v>10323408.435664095</v>
      </c>
      <c r="I49" s="190">
        <v>10883257.700915016</v>
      </c>
    </row>
    <row r="50" spans="1:10" ht="12.75" thickBot="1" x14ac:dyDescent="0.25">
      <c r="A50" s="178" t="s">
        <v>31</v>
      </c>
      <c r="B50" s="179"/>
      <c r="C50" s="191"/>
      <c r="D50" s="191"/>
      <c r="E50" s="191"/>
      <c r="F50" s="191"/>
      <c r="G50" s="191"/>
      <c r="H50" s="191"/>
      <c r="I50" s="192"/>
    </row>
    <row r="51" spans="1:10" x14ac:dyDescent="0.2">
      <c r="A51" s="181" t="s">
        <v>55</v>
      </c>
      <c r="B51" s="182" t="s">
        <v>126</v>
      </c>
      <c r="C51" s="183">
        <v>105207128.97698709</v>
      </c>
      <c r="D51" s="184">
        <v>97991647.53931208</v>
      </c>
      <c r="E51" s="184">
        <v>102024708.2513717</v>
      </c>
      <c r="F51" s="184">
        <v>90946543.459809482</v>
      </c>
      <c r="G51" s="184">
        <v>88302711.406922802</v>
      </c>
      <c r="H51" s="184">
        <v>86873461.349524021</v>
      </c>
      <c r="I51" s="185">
        <v>87872330.617175281</v>
      </c>
      <c r="J51" s="10" t="s">
        <v>135</v>
      </c>
    </row>
    <row r="52" spans="1:10" ht="12.75" thickBot="1" x14ac:dyDescent="0.25">
      <c r="A52" s="186" t="s">
        <v>128</v>
      </c>
      <c r="B52" s="187" t="s">
        <v>126</v>
      </c>
      <c r="C52" s="188">
        <v>1424490.0173289967</v>
      </c>
      <c r="D52" s="189">
        <v>1205087.9634395619</v>
      </c>
      <c r="E52" s="189">
        <v>1336426.8027512969</v>
      </c>
      <c r="F52" s="189">
        <v>1041415.5514389003</v>
      </c>
      <c r="G52" s="189">
        <v>733990.2329437033</v>
      </c>
      <c r="H52" s="189">
        <v>983462.84571558097</v>
      </c>
      <c r="I52" s="190">
        <v>939135.92939827079</v>
      </c>
      <c r="J52" s="10" t="s">
        <v>135</v>
      </c>
    </row>
    <row r="53" spans="1:10" ht="12.75" thickBot="1" x14ac:dyDescent="0.25">
      <c r="A53" s="178" t="s">
        <v>129</v>
      </c>
      <c r="B53" s="179"/>
      <c r="C53" s="191"/>
      <c r="D53" s="191"/>
      <c r="E53" s="191"/>
      <c r="F53" s="191"/>
      <c r="G53" s="191"/>
      <c r="H53" s="191"/>
      <c r="I53" s="192"/>
    </row>
    <row r="54" spans="1:10" x14ac:dyDescent="0.2">
      <c r="A54" s="181" t="s">
        <v>130</v>
      </c>
      <c r="B54" s="182" t="s">
        <v>126</v>
      </c>
      <c r="C54" s="183" t="s">
        <v>127</v>
      </c>
      <c r="D54" s="184"/>
      <c r="E54" s="184"/>
      <c r="F54" s="184"/>
      <c r="G54" s="184"/>
      <c r="H54" s="184"/>
      <c r="I54" s="185"/>
    </row>
    <row r="55" spans="1:10" ht="12.75" thickBot="1" x14ac:dyDescent="0.25">
      <c r="A55" s="186" t="s">
        <v>131</v>
      </c>
      <c r="B55" s="187" t="s">
        <v>126</v>
      </c>
      <c r="C55" s="188">
        <v>1798826.3173637898</v>
      </c>
      <c r="D55" s="189">
        <v>1598266.2848012228</v>
      </c>
      <c r="E55" s="189">
        <v>2760122.7354265661</v>
      </c>
      <c r="F55" s="189">
        <v>2653815.1643955307</v>
      </c>
      <c r="G55" s="189">
        <v>2640706.65355522</v>
      </c>
      <c r="H55" s="189">
        <v>2600579.0567885661</v>
      </c>
      <c r="I55" s="190">
        <v>2560734.2540900423</v>
      </c>
      <c r="J55" s="10" t="s">
        <v>136</v>
      </c>
    </row>
    <row r="56" spans="1:10" ht="15" thickBot="1" x14ac:dyDescent="0.25">
      <c r="C56"/>
      <c r="D56"/>
      <c r="E56"/>
      <c r="F56"/>
      <c r="G56"/>
      <c r="H56"/>
      <c r="I56"/>
    </row>
    <row r="57" spans="1:10" ht="12.75" thickBot="1" x14ac:dyDescent="0.25">
      <c r="A57" s="172" t="s">
        <v>132</v>
      </c>
      <c r="B57" s="193"/>
      <c r="C57" s="193"/>
      <c r="D57" s="193"/>
      <c r="E57" s="193"/>
      <c r="F57" s="193"/>
      <c r="G57" s="193"/>
      <c r="H57" s="193"/>
      <c r="I57" s="194"/>
    </row>
    <row r="58" spans="1:10" x14ac:dyDescent="0.2">
      <c r="A58" s="24"/>
      <c r="B58" s="24"/>
      <c r="C58" s="502" t="s">
        <v>226</v>
      </c>
      <c r="D58" s="503"/>
      <c r="E58" s="503"/>
      <c r="F58" s="503"/>
      <c r="G58" s="503"/>
      <c r="H58" s="503"/>
      <c r="I58" s="504"/>
    </row>
    <row r="59" spans="1:10" ht="12.75" thickBot="1" x14ac:dyDescent="0.25">
      <c r="A59" s="32"/>
      <c r="B59" s="32"/>
      <c r="C59" s="195" t="s">
        <v>103</v>
      </c>
      <c r="D59" s="196" t="s">
        <v>104</v>
      </c>
      <c r="E59" s="197" t="s">
        <v>105</v>
      </c>
      <c r="F59" s="197" t="s">
        <v>106</v>
      </c>
      <c r="G59" s="197" t="s">
        <v>107</v>
      </c>
      <c r="H59" s="197" t="s">
        <v>108</v>
      </c>
      <c r="I59" s="198" t="s">
        <v>109</v>
      </c>
    </row>
    <row r="60" spans="1:10" ht="12.75" thickBot="1" x14ac:dyDescent="0.25">
      <c r="A60" s="178" t="s">
        <v>32</v>
      </c>
      <c r="B60" s="179"/>
      <c r="C60" s="191"/>
      <c r="D60" s="191"/>
      <c r="E60" s="191"/>
      <c r="F60" s="191"/>
      <c r="G60" s="191"/>
      <c r="H60" s="191"/>
      <c r="I60" s="192"/>
    </row>
    <row r="61" spans="1:10" x14ac:dyDescent="0.2">
      <c r="A61" s="181" t="s">
        <v>55</v>
      </c>
      <c r="B61" s="199" t="s">
        <v>126</v>
      </c>
      <c r="C61" s="183">
        <v>50030698.290311106</v>
      </c>
      <c r="D61" s="184">
        <v>48830409.326415375</v>
      </c>
      <c r="E61" s="184">
        <v>46967620.559723228</v>
      </c>
      <c r="F61" s="184">
        <v>43853346.480496138</v>
      </c>
      <c r="G61" s="184">
        <v>39695716.518141635</v>
      </c>
      <c r="H61" s="184">
        <v>36249150.357939802</v>
      </c>
      <c r="I61" s="185">
        <v>33666525.474983394</v>
      </c>
    </row>
    <row r="62" spans="1:10" ht="12.75" thickBot="1" x14ac:dyDescent="0.25">
      <c r="A62" s="186" t="s">
        <v>128</v>
      </c>
      <c r="B62" s="200" t="s">
        <v>126</v>
      </c>
      <c r="C62" s="188">
        <v>7992348.3115159264</v>
      </c>
      <c r="D62" s="189">
        <v>7406289.1239022724</v>
      </c>
      <c r="E62" s="189">
        <v>5786799.4580328744</v>
      </c>
      <c r="F62" s="189">
        <v>5494447.1340987841</v>
      </c>
      <c r="G62" s="189">
        <v>5065191.4457681878</v>
      </c>
      <c r="H62" s="189">
        <v>4690382.2891255412</v>
      </c>
      <c r="I62" s="190">
        <v>4978600.6065494819</v>
      </c>
    </row>
    <row r="63" spans="1:10" ht="12.75" thickBot="1" x14ac:dyDescent="0.25">
      <c r="A63" s="178" t="s">
        <v>31</v>
      </c>
      <c r="B63" s="179"/>
      <c r="C63" s="191"/>
      <c r="D63" s="191"/>
      <c r="E63" s="191"/>
      <c r="F63" s="191"/>
      <c r="G63" s="191"/>
      <c r="H63" s="191"/>
      <c r="I63" s="192"/>
    </row>
    <row r="64" spans="1:10" x14ac:dyDescent="0.2">
      <c r="A64" s="181" t="s">
        <v>55</v>
      </c>
      <c r="B64" s="199" t="s">
        <v>49</v>
      </c>
      <c r="C64" s="183">
        <v>41952490.119718522</v>
      </c>
      <c r="D64" s="184">
        <v>39014739.232196122</v>
      </c>
      <c r="E64" s="184">
        <v>35520603.545180276</v>
      </c>
      <c r="F64" s="184">
        <v>31548030.984081417</v>
      </c>
      <c r="G64" s="184">
        <v>27270832.622878075</v>
      </c>
      <c r="H64" s="184">
        <v>24649218.992442064</v>
      </c>
      <c r="I64" s="185">
        <v>23800233.646575555</v>
      </c>
    </row>
    <row r="65" spans="1:17" ht="12.75" thickBot="1" x14ac:dyDescent="0.25">
      <c r="A65" s="186" t="s">
        <v>128</v>
      </c>
      <c r="B65" s="200" t="s">
        <v>49</v>
      </c>
      <c r="C65" s="188">
        <v>779392.1165657338</v>
      </c>
      <c r="D65" s="189">
        <v>668480.15265219903</v>
      </c>
      <c r="E65" s="189">
        <v>661416.21079767169</v>
      </c>
      <c r="F65" s="189">
        <v>533053.25397769816</v>
      </c>
      <c r="G65" s="189">
        <v>334826.51836827816</v>
      </c>
      <c r="H65" s="189">
        <v>417876.79023311625</v>
      </c>
      <c r="I65" s="190">
        <v>384665.45558658021</v>
      </c>
    </row>
    <row r="66" spans="1:17" ht="12.75" thickBot="1" x14ac:dyDescent="0.25">
      <c r="A66" s="178" t="s">
        <v>129</v>
      </c>
      <c r="B66" s="179"/>
      <c r="C66" s="191"/>
      <c r="D66" s="191"/>
      <c r="E66" s="191"/>
      <c r="F66" s="191"/>
      <c r="G66" s="191"/>
      <c r="H66" s="191"/>
      <c r="I66" s="192"/>
    </row>
    <row r="67" spans="1:17" x14ac:dyDescent="0.2">
      <c r="A67" s="181" t="s">
        <v>130</v>
      </c>
      <c r="B67" s="199" t="s">
        <v>49</v>
      </c>
      <c r="C67" s="183" t="s">
        <v>127</v>
      </c>
      <c r="D67" s="184" t="s">
        <v>127</v>
      </c>
      <c r="E67" s="184" t="s">
        <v>127</v>
      </c>
      <c r="F67" s="184" t="s">
        <v>127</v>
      </c>
      <c r="G67" s="184" t="s">
        <v>127</v>
      </c>
      <c r="H67" s="184" t="s">
        <v>127</v>
      </c>
      <c r="I67" s="185" t="s">
        <v>127</v>
      </c>
    </row>
    <row r="68" spans="1:17" ht="12.75" thickBot="1" x14ac:dyDescent="0.25">
      <c r="A68" s="186" t="s">
        <v>131</v>
      </c>
      <c r="B68" s="200" t="s">
        <v>49</v>
      </c>
      <c r="C68" s="188">
        <v>751374.09797395195</v>
      </c>
      <c r="D68" s="189">
        <v>662778.29488518741</v>
      </c>
      <c r="E68" s="189">
        <v>964186.26866774925</v>
      </c>
      <c r="F68" s="189">
        <v>913525.84981267492</v>
      </c>
      <c r="G68" s="189">
        <v>827872.54843858082</v>
      </c>
      <c r="H68" s="189">
        <v>782311.32014808792</v>
      </c>
      <c r="I68" s="190">
        <v>766897.45076710999</v>
      </c>
    </row>
    <row r="69" spans="1:17" ht="15" thickBot="1" x14ac:dyDescent="0.25">
      <c r="C69"/>
      <c r="D69"/>
      <c r="E69"/>
      <c r="F69"/>
      <c r="G69"/>
      <c r="H69"/>
      <c r="I69"/>
    </row>
    <row r="70" spans="1:17" ht="12.75" thickBot="1" x14ac:dyDescent="0.25">
      <c r="A70" s="222" t="s">
        <v>151</v>
      </c>
      <c r="B70" s="223"/>
      <c r="C70" s="223"/>
      <c r="D70" s="223"/>
      <c r="E70" s="223"/>
      <c r="F70" s="223"/>
      <c r="G70" s="223"/>
      <c r="H70" s="223"/>
      <c r="I70" s="223"/>
      <c r="J70" s="230"/>
    </row>
    <row r="71" spans="1:17" ht="12.75" thickBot="1" x14ac:dyDescent="0.25">
      <c r="A71" s="207" t="s">
        <v>31</v>
      </c>
      <c r="B71" s="208"/>
      <c r="C71" s="208"/>
      <c r="D71" s="208"/>
      <c r="E71" s="208"/>
      <c r="F71" s="208"/>
      <c r="G71" s="208"/>
      <c r="H71" s="208"/>
      <c r="I71" s="208"/>
      <c r="J71" s="209"/>
    </row>
    <row r="72" spans="1:17" ht="24" x14ac:dyDescent="0.2">
      <c r="A72" s="210" t="s">
        <v>137</v>
      </c>
      <c r="B72" s="224" t="s">
        <v>138</v>
      </c>
      <c r="C72" s="211"/>
      <c r="D72" s="221">
        <f>Capex_fully_loaded!B37</f>
        <v>38342426.727203168</v>
      </c>
      <c r="E72" s="234">
        <f>Capex_fully_loaded!C37</f>
        <v>43331769.028011307</v>
      </c>
      <c r="F72" s="235">
        <f>Capex_fully_loaded!D37</f>
        <v>58846941.51592239</v>
      </c>
      <c r="G72" s="236">
        <f>Capex_fully_loaded!E37</f>
        <v>29356646.241275545</v>
      </c>
      <c r="H72" s="236">
        <f>Capex_fully_loaded!F37</f>
        <v>33674209.735372677</v>
      </c>
      <c r="I72" s="236">
        <f>Capex_fully_loaded!G37</f>
        <v>21306029.202946451</v>
      </c>
      <c r="J72" s="234">
        <f>Capex_fully_loaded!H37</f>
        <v>20860312.787244096</v>
      </c>
      <c r="K72" s="430"/>
      <c r="L72" s="430"/>
      <c r="M72" s="430"/>
      <c r="N72" s="430"/>
      <c r="O72" s="430"/>
      <c r="P72" s="430"/>
      <c r="Q72" s="430"/>
    </row>
    <row r="73" spans="1:17" x14ac:dyDescent="0.2">
      <c r="A73" s="508" t="s">
        <v>139</v>
      </c>
      <c r="B73" s="225" t="s">
        <v>140</v>
      </c>
      <c r="C73" s="212"/>
      <c r="D73" s="213">
        <f>Capex_fully_loaded!B53</f>
        <v>418975.30865361169</v>
      </c>
      <c r="E73" s="240">
        <f>Capex_fully_loaded!C53</f>
        <v>1364944.3124129893</v>
      </c>
      <c r="F73" s="241">
        <f>Capex_fully_loaded!D53</f>
        <v>186484.57994496945</v>
      </c>
      <c r="G73" s="242">
        <f>Capex_fully_loaded!E53</f>
        <v>214958.97247847059</v>
      </c>
      <c r="H73" s="242">
        <f>Capex_fully_loaded!F53</f>
        <v>315827.78175848053</v>
      </c>
      <c r="I73" s="242">
        <f>Capex_fully_loaded!G53</f>
        <v>638865.80537027493</v>
      </c>
      <c r="J73" s="240">
        <f>Capex_fully_loaded!H53</f>
        <v>965588.68316784129</v>
      </c>
      <c r="K73" s="430"/>
      <c r="L73" s="430"/>
      <c r="M73" s="430"/>
      <c r="N73" s="430"/>
      <c r="O73" s="430"/>
      <c r="P73" s="430"/>
      <c r="Q73" s="430"/>
    </row>
    <row r="74" spans="1:17" ht="24" x14ac:dyDescent="0.2">
      <c r="A74" s="509"/>
      <c r="B74" s="226" t="s">
        <v>141</v>
      </c>
      <c r="C74" s="214"/>
      <c r="D74" s="213">
        <f>Capex_fully_loaded!B54</f>
        <v>13229456.329704704</v>
      </c>
      <c r="E74" s="276">
        <f>Capex_fully_loaded!C54</f>
        <v>10129038.440015575</v>
      </c>
      <c r="F74" s="277">
        <f>Capex_fully_loaded!D54</f>
        <v>13908197.576657673</v>
      </c>
      <c r="G74" s="278">
        <f>Capex_fully_loaded!E54</f>
        <v>12629692.644905696</v>
      </c>
      <c r="H74" s="278">
        <f>Capex_fully_loaded!F54</f>
        <v>13537147.407542065</v>
      </c>
      <c r="I74" s="278">
        <f>Capex_fully_loaded!G54</f>
        <v>15683071.284833748</v>
      </c>
      <c r="J74" s="276">
        <f>Capex_fully_loaded!H54</f>
        <v>14540484.685560631</v>
      </c>
      <c r="K74" s="430"/>
      <c r="L74" s="430"/>
      <c r="M74" s="430"/>
      <c r="N74" s="430"/>
      <c r="O74" s="430"/>
      <c r="P74" s="430"/>
      <c r="Q74" s="430"/>
    </row>
    <row r="75" spans="1:17" ht="24" x14ac:dyDescent="0.2">
      <c r="A75" s="509"/>
      <c r="B75" s="226" t="s">
        <v>142</v>
      </c>
      <c r="C75" s="214"/>
      <c r="D75" s="213">
        <f>Capex_fully_loaded!B55</f>
        <v>0</v>
      </c>
      <c r="E75" s="276">
        <f>Capex_fully_loaded!C55</f>
        <v>0</v>
      </c>
      <c r="F75" s="277">
        <f>Capex_fully_loaded!D55</f>
        <v>0</v>
      </c>
      <c r="G75" s="278">
        <f>Capex_fully_loaded!E55</f>
        <v>0</v>
      </c>
      <c r="H75" s="278">
        <f>Capex_fully_loaded!F55</f>
        <v>0</v>
      </c>
      <c r="I75" s="278">
        <f>Capex_fully_loaded!G55</f>
        <v>0</v>
      </c>
      <c r="J75" s="276">
        <f>Capex_fully_loaded!H55</f>
        <v>0</v>
      </c>
      <c r="K75" s="430"/>
      <c r="L75" s="430"/>
      <c r="M75" s="430"/>
      <c r="N75" s="430"/>
      <c r="O75" s="430"/>
      <c r="P75" s="430"/>
      <c r="Q75" s="430"/>
    </row>
    <row r="76" spans="1:17" ht="24" x14ac:dyDescent="0.2">
      <c r="A76" s="509"/>
      <c r="B76" s="226" t="s">
        <v>143</v>
      </c>
      <c r="C76" s="214"/>
      <c r="D76" s="213">
        <f>Capex_fully_loaded!B56</f>
        <v>3136281.5704574757</v>
      </c>
      <c r="E76" s="276">
        <f>Capex_fully_loaded!C56</f>
        <v>12665341.428069348</v>
      </c>
      <c r="F76" s="277">
        <f>Capex_fully_loaded!D56</f>
        <v>8362323.7734561358</v>
      </c>
      <c r="G76" s="278">
        <f>Capex_fully_loaded!E56</f>
        <v>10538107.722218355</v>
      </c>
      <c r="H76" s="278">
        <f>Capex_fully_loaded!F56</f>
        <v>13190238.161547035</v>
      </c>
      <c r="I76" s="278">
        <f>Capex_fully_loaded!G56</f>
        <v>14010010.180952845</v>
      </c>
      <c r="J76" s="276">
        <f>Capex_fully_loaded!H56</f>
        <v>7635704.5220983475</v>
      </c>
      <c r="K76" s="430"/>
      <c r="L76" s="430"/>
      <c r="M76" s="430"/>
      <c r="N76" s="430"/>
      <c r="O76" s="430"/>
      <c r="P76" s="430"/>
      <c r="Q76" s="430"/>
    </row>
    <row r="77" spans="1:17" ht="24" x14ac:dyDescent="0.2">
      <c r="A77" s="509"/>
      <c r="B77" s="226" t="s">
        <v>144</v>
      </c>
      <c r="C77" s="214"/>
      <c r="D77" s="213">
        <f>Capex_fully_loaded!B57</f>
        <v>3041065.7411629129</v>
      </c>
      <c r="E77" s="276">
        <f>Capex_fully_loaded!C57</f>
        <v>7553178.1437314302</v>
      </c>
      <c r="F77" s="277">
        <f>Capex_fully_loaded!D57</f>
        <v>8198025.0700160051</v>
      </c>
      <c r="G77" s="278">
        <f>Capex_fully_loaded!E57</f>
        <v>6702810.4768134188</v>
      </c>
      <c r="H77" s="278">
        <f>Capex_fully_loaded!F57</f>
        <v>7103404.6717196349</v>
      </c>
      <c r="I77" s="278">
        <f>Capex_fully_loaded!G57</f>
        <v>9133041.6181770526</v>
      </c>
      <c r="J77" s="276">
        <f>Capex_fully_loaded!H57</f>
        <v>10644802.891473604</v>
      </c>
      <c r="K77" s="430"/>
      <c r="L77" s="430"/>
      <c r="M77" s="430"/>
      <c r="N77" s="430"/>
      <c r="O77" s="430"/>
      <c r="P77" s="430"/>
      <c r="Q77" s="430"/>
    </row>
    <row r="78" spans="1:17" ht="24" x14ac:dyDescent="0.2">
      <c r="A78" s="216" t="s">
        <v>145</v>
      </c>
      <c r="B78" s="225" t="s">
        <v>146</v>
      </c>
      <c r="C78" s="219"/>
      <c r="D78" s="221">
        <f>Capex_fully_loaded!B40</f>
        <v>12526980.989843702</v>
      </c>
      <c r="E78" s="237">
        <f>Capex_fully_loaded!C40</f>
        <v>29707261.410150345</v>
      </c>
      <c r="F78" s="238">
        <f>Capex_fully_loaded!D40</f>
        <v>14466927.859163037</v>
      </c>
      <c r="G78" s="239">
        <f>Capex_fully_loaded!E40</f>
        <v>8865542.6818583105</v>
      </c>
      <c r="H78" s="239">
        <f>Capex_fully_loaded!F40</f>
        <v>12997018.710674476</v>
      </c>
      <c r="I78" s="239">
        <f>Capex_fully_loaded!G40</f>
        <v>12947101.655189555</v>
      </c>
      <c r="J78" s="237">
        <f>Capex_fully_loaded!H40</f>
        <v>12676251.761550667</v>
      </c>
      <c r="K78" s="430"/>
      <c r="L78" s="430"/>
      <c r="M78" s="430"/>
      <c r="N78" s="430"/>
      <c r="O78" s="430"/>
      <c r="P78" s="430"/>
      <c r="Q78" s="430"/>
    </row>
    <row r="79" spans="1:17" x14ac:dyDescent="0.2">
      <c r="A79" s="217" t="s">
        <v>147</v>
      </c>
      <c r="B79" s="218" t="s">
        <v>148</v>
      </c>
      <c r="C79" s="219"/>
      <c r="D79" s="215"/>
      <c r="E79" s="276"/>
      <c r="F79" s="241"/>
      <c r="G79" s="242"/>
      <c r="H79" s="242"/>
      <c r="I79" s="242"/>
      <c r="J79" s="240"/>
      <c r="K79" s="430"/>
      <c r="L79" s="430"/>
      <c r="M79" s="430"/>
      <c r="N79" s="430"/>
      <c r="O79" s="430"/>
      <c r="P79" s="430"/>
      <c r="Q79" s="430"/>
    </row>
    <row r="80" spans="1:17" x14ac:dyDescent="0.2">
      <c r="A80" s="505" t="s">
        <v>150</v>
      </c>
      <c r="B80" s="227" t="s">
        <v>184</v>
      </c>
      <c r="C80" s="220"/>
      <c r="D80" s="221">
        <f>Capex_fully_loaded!B49</f>
        <v>74631.668820755032</v>
      </c>
      <c r="E80" s="279">
        <f>Capex_fully_loaded!C49</f>
        <v>66194.733415956958</v>
      </c>
      <c r="F80" s="280">
        <f>Capex_fully_loaded!D49</f>
        <v>9758.6087709633684</v>
      </c>
      <c r="G80" s="281">
        <f>Capex_fully_loaded!E49</f>
        <v>9588.4581504499802</v>
      </c>
      <c r="H80" s="281">
        <f>Capex_fully_loaded!F49</f>
        <v>9611.9027865283679</v>
      </c>
      <c r="I80" s="281">
        <f>Capex_fully_loaded!G49</f>
        <v>9708.4292286232176</v>
      </c>
      <c r="J80" s="279">
        <f>Capex_fully_loaded!H49</f>
        <v>9503.4536428215888</v>
      </c>
      <c r="K80" s="430"/>
      <c r="L80" s="430"/>
      <c r="M80" s="430"/>
      <c r="N80" s="430"/>
      <c r="O80" s="430"/>
      <c r="P80" s="430"/>
      <c r="Q80" s="430"/>
    </row>
    <row r="81" spans="1:17" x14ac:dyDescent="0.2">
      <c r="A81" s="506"/>
      <c r="B81" s="227" t="s">
        <v>246</v>
      </c>
      <c r="C81" s="220"/>
      <c r="D81" s="221">
        <f>Capex_fully_loaded!B50</f>
        <v>6567376.7835818389</v>
      </c>
      <c r="E81" s="279">
        <f>Capex_fully_loaded!C50</f>
        <v>5705710.0776551766</v>
      </c>
      <c r="F81" s="280">
        <f>Capex_fully_loaded!D50</f>
        <v>2382590.4454521034</v>
      </c>
      <c r="G81" s="281">
        <f>Capex_fully_loaded!E50</f>
        <v>2341047.7161309724</v>
      </c>
      <c r="H81" s="281">
        <f>Capex_fully_loaded!F50</f>
        <v>2346771.7867673198</v>
      </c>
      <c r="I81" s="281">
        <f>Capex_fully_loaded!G50</f>
        <v>2370338.9759093807</v>
      </c>
      <c r="J81" s="279">
        <f>Capex_fully_loaded!H50</f>
        <v>2320293.6381215751</v>
      </c>
      <c r="K81" s="430"/>
      <c r="L81" s="430"/>
      <c r="M81" s="430"/>
      <c r="N81" s="430"/>
      <c r="O81" s="430"/>
      <c r="P81" s="430"/>
      <c r="Q81" s="430"/>
    </row>
    <row r="82" spans="1:17" ht="14.25" customHeight="1" x14ac:dyDescent="0.2">
      <c r="A82" s="506"/>
      <c r="B82" s="227" t="s">
        <v>149</v>
      </c>
      <c r="C82" s="220"/>
      <c r="D82" s="243">
        <f>Capex_fully_loaded!B58</f>
        <v>87171.50336841328</v>
      </c>
      <c r="E82" s="244">
        <f>Capex_fully_loaded!C58</f>
        <v>87374.298265148173</v>
      </c>
      <c r="F82" s="245">
        <f>Capex_fully_loaded!D58</f>
        <v>87928.827843619147</v>
      </c>
      <c r="G82" s="246">
        <f>Capex_fully_loaded!E58</f>
        <v>86395.705144497988</v>
      </c>
      <c r="H82" s="246">
        <f>Capex_fully_loaded!F58</f>
        <v>86606.950355570196</v>
      </c>
      <c r="I82" s="246">
        <f>Capex_fully_loaded!G58</f>
        <v>87476.690818428906</v>
      </c>
      <c r="J82" s="244">
        <f>Capex_fully_loaded!H58</f>
        <v>85629.781753919204</v>
      </c>
      <c r="K82" s="430"/>
      <c r="L82" s="430"/>
      <c r="M82" s="430"/>
      <c r="N82" s="430"/>
      <c r="O82" s="430"/>
      <c r="P82" s="430"/>
      <c r="Q82" s="430"/>
    </row>
    <row r="83" spans="1:17" ht="15" customHeight="1" x14ac:dyDescent="0.2">
      <c r="A83" s="506"/>
      <c r="B83" s="429" t="s">
        <v>181</v>
      </c>
      <c r="C83" s="220"/>
      <c r="D83" s="243">
        <f>Capex_fully_loaded!B41</f>
        <v>0</v>
      </c>
      <c r="E83" s="244">
        <f>Capex_fully_loaded!C41</f>
        <v>0</v>
      </c>
      <c r="F83" s="245">
        <f>Capex_fully_loaded!D41</f>
        <v>26064831.202994082</v>
      </c>
      <c r="G83" s="246">
        <f>Capex_fully_loaded!E41</f>
        <v>1954317.4650326706</v>
      </c>
      <c r="H83" s="246">
        <f>Capex_fully_loaded!F41</f>
        <v>373837.23799451842</v>
      </c>
      <c r="I83" s="246">
        <f>Capex_fully_loaded!G41</f>
        <v>3461532.3637694358</v>
      </c>
      <c r="J83" s="244">
        <f>Capex_fully_loaded!H41</f>
        <v>86310.953747445019</v>
      </c>
      <c r="K83" s="430"/>
      <c r="L83" s="430"/>
      <c r="M83" s="430"/>
      <c r="N83" s="430"/>
      <c r="O83" s="430"/>
      <c r="P83" s="430"/>
      <c r="Q83" s="430"/>
    </row>
    <row r="84" spans="1:17" x14ac:dyDescent="0.2">
      <c r="A84" s="506"/>
      <c r="B84" s="227" t="s">
        <v>179</v>
      </c>
      <c r="C84" s="220"/>
      <c r="D84" s="243">
        <f>Direct_REAL!B42</f>
        <v>7248423</v>
      </c>
      <c r="E84" s="244">
        <f>Direct_REAL!C42</f>
        <v>10500000</v>
      </c>
      <c r="F84" s="245">
        <f>Direct_REAL!D42</f>
        <v>13311674.211281404</v>
      </c>
      <c r="G84" s="246">
        <f>Direct_REAL!E42</f>
        <v>10551112.269934274</v>
      </c>
      <c r="H84" s="246">
        <f>Direct_REAL!F42</f>
        <v>10915770.659128528</v>
      </c>
      <c r="I84" s="246">
        <f>Direct_REAL!G42</f>
        <v>8662398.0757579766</v>
      </c>
      <c r="J84" s="244">
        <f>Direct_REAL!H42</f>
        <v>12276353.638579885</v>
      </c>
    </row>
    <row r="85" spans="1:17" ht="12.75" thickBot="1" x14ac:dyDescent="0.25">
      <c r="A85" s="507"/>
      <c r="B85" s="228"/>
      <c r="C85" s="229"/>
      <c r="D85" s="247"/>
      <c r="E85" s="248"/>
      <c r="F85" s="249"/>
      <c r="G85" s="250"/>
      <c r="H85" s="250"/>
      <c r="I85" s="250"/>
      <c r="J85" s="248"/>
    </row>
    <row r="87" spans="1:17" ht="12.75" thickBot="1" x14ac:dyDescent="0.25"/>
    <row r="88" spans="1:17" ht="18.75" thickBot="1" x14ac:dyDescent="0.25">
      <c r="A88" s="222" t="s">
        <v>201</v>
      </c>
      <c r="B88" s="335"/>
      <c r="C88" s="335"/>
      <c r="D88" s="336"/>
      <c r="E88" s="336"/>
      <c r="F88" s="336"/>
      <c r="G88" s="336"/>
      <c r="H88" s="336"/>
      <c r="I88" s="336"/>
      <c r="J88" s="337"/>
    </row>
    <row r="89" spans="1:17" ht="29.25" customHeight="1" thickBot="1" x14ac:dyDescent="0.25">
      <c r="A89" s="86"/>
      <c r="B89" s="88"/>
      <c r="C89" s="320"/>
      <c r="D89" s="496" t="s">
        <v>225</v>
      </c>
      <c r="E89" s="497"/>
      <c r="F89" s="497"/>
      <c r="G89" s="497"/>
      <c r="H89" s="497"/>
      <c r="I89" s="497"/>
      <c r="J89" s="498"/>
    </row>
    <row r="90" spans="1:17" ht="13.5" thickBot="1" x14ac:dyDescent="0.25">
      <c r="A90" s="338"/>
      <c r="B90" s="321"/>
      <c r="C90" s="322"/>
      <c r="D90" s="203" t="s">
        <v>103</v>
      </c>
      <c r="E90" s="204" t="s">
        <v>104</v>
      </c>
      <c r="F90" s="205" t="s">
        <v>105</v>
      </c>
      <c r="G90" s="205" t="s">
        <v>106</v>
      </c>
      <c r="H90" s="205" t="s">
        <v>107</v>
      </c>
      <c r="I90" s="205" t="s">
        <v>108</v>
      </c>
      <c r="J90" s="206" t="s">
        <v>109</v>
      </c>
    </row>
    <row r="91" spans="1:17" ht="12.75" thickBot="1" x14ac:dyDescent="0.25">
      <c r="A91" s="207" t="s">
        <v>152</v>
      </c>
      <c r="B91" s="208"/>
      <c r="C91" s="208"/>
      <c r="D91" s="208"/>
      <c r="E91" s="208"/>
      <c r="F91" s="208"/>
      <c r="G91" s="208"/>
      <c r="H91" s="208"/>
      <c r="I91" s="208"/>
      <c r="J91" s="209"/>
    </row>
    <row r="92" spans="1:17" x14ac:dyDescent="0.2">
      <c r="A92" s="522" t="s">
        <v>240</v>
      </c>
      <c r="B92" s="523"/>
      <c r="C92" s="524"/>
      <c r="D92" s="323">
        <v>0</v>
      </c>
      <c r="E92" s="324">
        <v>1046239.896048563</v>
      </c>
      <c r="F92" s="323">
        <v>2705202.6846125517</v>
      </c>
      <c r="G92" s="325">
        <v>1726861.5436044438</v>
      </c>
      <c r="H92" s="325">
        <v>833176.32334942708</v>
      </c>
      <c r="I92" s="325">
        <v>651506.67810662708</v>
      </c>
      <c r="J92" s="326">
        <v>635252.32356216596</v>
      </c>
    </row>
    <row r="93" spans="1:17" x14ac:dyDescent="0.2">
      <c r="A93" s="516" t="s">
        <v>241</v>
      </c>
      <c r="B93" s="517"/>
      <c r="C93" s="518"/>
      <c r="D93" s="323">
        <v>8821378.3586503882</v>
      </c>
      <c r="E93" s="328">
        <v>0</v>
      </c>
      <c r="F93" s="327">
        <v>0</v>
      </c>
      <c r="G93" s="329">
        <v>0</v>
      </c>
      <c r="H93" s="329">
        <v>0</v>
      </c>
      <c r="I93" s="329">
        <v>0</v>
      </c>
      <c r="J93" s="326">
        <v>0</v>
      </c>
    </row>
    <row r="94" spans="1:17" x14ac:dyDescent="0.2">
      <c r="A94" s="516" t="s">
        <v>242</v>
      </c>
      <c r="B94" s="517"/>
      <c r="C94" s="518"/>
      <c r="D94" s="323">
        <v>628850.73447804747</v>
      </c>
      <c r="E94" s="328">
        <v>1708858.4968793197</v>
      </c>
      <c r="F94" s="327">
        <v>1914721.3806673256</v>
      </c>
      <c r="G94" s="329">
        <v>1709592.9281683995</v>
      </c>
      <c r="H94" s="329">
        <v>0</v>
      </c>
      <c r="I94" s="329">
        <v>598681.81231419777</v>
      </c>
      <c r="J94" s="326">
        <v>583745.37840847683</v>
      </c>
    </row>
    <row r="95" spans="1:17" x14ac:dyDescent="0.2">
      <c r="A95" s="516" t="s">
        <v>243</v>
      </c>
      <c r="B95" s="517"/>
      <c r="C95" s="518"/>
      <c r="D95" s="323">
        <v>6725209.243723562</v>
      </c>
      <c r="E95" s="328">
        <v>0</v>
      </c>
      <c r="F95" s="327">
        <v>0</v>
      </c>
      <c r="G95" s="329">
        <v>0</v>
      </c>
      <c r="H95" s="329">
        <v>2430097.6097691627</v>
      </c>
      <c r="I95" s="329">
        <v>0</v>
      </c>
      <c r="J95" s="326">
        <v>0</v>
      </c>
    </row>
    <row r="96" spans="1:17" x14ac:dyDescent="0.2">
      <c r="A96" s="516" t="s">
        <v>244</v>
      </c>
      <c r="B96" s="517"/>
      <c r="C96" s="518"/>
      <c r="D96" s="323">
        <v>7773293.8011869723</v>
      </c>
      <c r="E96" s="328">
        <v>11334265.540526096</v>
      </c>
      <c r="F96" s="327">
        <v>11945050.815172307</v>
      </c>
      <c r="G96" s="329">
        <v>5871329.2482551085</v>
      </c>
      <c r="H96" s="329">
        <v>10848650.043612331</v>
      </c>
      <c r="I96" s="329">
        <v>6074859.5661293585</v>
      </c>
      <c r="J96" s="326">
        <v>7468507.0472849216</v>
      </c>
    </row>
    <row r="97" spans="1:10" ht="12.75" thickBot="1" x14ac:dyDescent="0.25">
      <c r="A97" s="519"/>
      <c r="B97" s="520"/>
      <c r="C97" s="521"/>
      <c r="D97" s="323"/>
      <c r="E97" s="330"/>
      <c r="F97" s="327"/>
      <c r="G97" s="329"/>
      <c r="H97" s="329"/>
      <c r="I97" s="329"/>
      <c r="J97" s="326"/>
    </row>
    <row r="98" spans="1:10" ht="12.75" thickBot="1" x14ac:dyDescent="0.25">
      <c r="A98" s="207" t="s">
        <v>153</v>
      </c>
      <c r="B98" s="208"/>
      <c r="C98" s="208"/>
      <c r="D98" s="208"/>
      <c r="E98" s="208"/>
      <c r="F98" s="208"/>
      <c r="G98" s="208"/>
      <c r="H98" s="208"/>
      <c r="I98" s="208"/>
      <c r="J98" s="209"/>
    </row>
    <row r="99" spans="1:10" x14ac:dyDescent="0.2">
      <c r="A99" s="522" t="s">
        <v>240</v>
      </c>
      <c r="B99" s="523"/>
      <c r="C99" s="524"/>
      <c r="D99" s="323">
        <v>0</v>
      </c>
      <c r="E99" s="324">
        <v>0</v>
      </c>
      <c r="F99" s="323">
        <v>0</v>
      </c>
      <c r="G99" s="325">
        <v>0</v>
      </c>
      <c r="H99" s="325">
        <v>0</v>
      </c>
      <c r="I99" s="325">
        <v>0</v>
      </c>
      <c r="J99" s="326">
        <v>0</v>
      </c>
    </row>
    <row r="100" spans="1:10" x14ac:dyDescent="0.2">
      <c r="A100" s="510" t="s">
        <v>241</v>
      </c>
      <c r="B100" s="511"/>
      <c r="C100" s="512"/>
      <c r="D100" s="323">
        <v>0</v>
      </c>
      <c r="E100" s="328">
        <v>0</v>
      </c>
      <c r="F100" s="327">
        <v>0</v>
      </c>
      <c r="G100" s="329">
        <v>0</v>
      </c>
      <c r="H100" s="329">
        <v>0</v>
      </c>
      <c r="I100" s="329">
        <v>0</v>
      </c>
      <c r="J100" s="326">
        <v>0</v>
      </c>
    </row>
    <row r="101" spans="1:10" x14ac:dyDescent="0.2">
      <c r="A101" s="510" t="s">
        <v>242</v>
      </c>
      <c r="B101" s="511"/>
      <c r="C101" s="512"/>
      <c r="D101" s="323">
        <v>0</v>
      </c>
      <c r="E101" s="328">
        <v>0</v>
      </c>
      <c r="F101" s="327">
        <v>0</v>
      </c>
      <c r="G101" s="329">
        <v>0</v>
      </c>
      <c r="H101" s="329">
        <v>0</v>
      </c>
      <c r="I101" s="329">
        <v>0</v>
      </c>
      <c r="J101" s="326">
        <v>0</v>
      </c>
    </row>
    <row r="102" spans="1:10" x14ac:dyDescent="0.2">
      <c r="A102" s="510" t="s">
        <v>243</v>
      </c>
      <c r="B102" s="511"/>
      <c r="C102" s="512"/>
      <c r="D102" s="323">
        <v>0</v>
      </c>
      <c r="E102" s="328">
        <v>0</v>
      </c>
      <c r="F102" s="327">
        <v>0</v>
      </c>
      <c r="G102" s="329">
        <v>0</v>
      </c>
      <c r="H102" s="329">
        <v>0</v>
      </c>
      <c r="I102" s="329">
        <v>0</v>
      </c>
      <c r="J102" s="326">
        <v>0</v>
      </c>
    </row>
    <row r="103" spans="1:10" x14ac:dyDescent="0.2">
      <c r="A103" s="510" t="s">
        <v>244</v>
      </c>
      <c r="B103" s="511"/>
      <c r="C103" s="512"/>
      <c r="D103" s="323">
        <v>579940.12179642147</v>
      </c>
      <c r="E103" s="328">
        <v>1550178.7793119536</v>
      </c>
      <c r="F103" s="327">
        <v>597252.54075861536</v>
      </c>
      <c r="G103" s="329">
        <v>348826.03180809767</v>
      </c>
      <c r="H103" s="329">
        <v>183993.10473966514</v>
      </c>
      <c r="I103" s="329">
        <v>116214.70474334426</v>
      </c>
      <c r="J103" s="326">
        <v>127050.46471243318</v>
      </c>
    </row>
    <row r="104" spans="1:10" ht="12.75" thickBot="1" x14ac:dyDescent="0.25">
      <c r="A104" s="513"/>
      <c r="B104" s="514"/>
      <c r="C104" s="515"/>
      <c r="D104" s="323"/>
      <c r="E104" s="330"/>
      <c r="F104" s="327"/>
      <c r="G104" s="329"/>
      <c r="H104" s="329"/>
      <c r="I104" s="329"/>
      <c r="J104" s="326"/>
    </row>
    <row r="105" spans="1:10" ht="12.75" thickBot="1" x14ac:dyDescent="0.25">
      <c r="A105" s="207" t="s">
        <v>154</v>
      </c>
      <c r="B105" s="208"/>
      <c r="C105" s="208"/>
      <c r="D105" s="208"/>
      <c r="E105" s="208"/>
      <c r="F105" s="208"/>
      <c r="G105" s="208"/>
      <c r="H105" s="208"/>
      <c r="I105" s="208"/>
      <c r="J105" s="209"/>
    </row>
    <row r="106" spans="1:10" x14ac:dyDescent="0.2">
      <c r="A106" s="522" t="s">
        <v>240</v>
      </c>
      <c r="B106" s="523"/>
      <c r="C106" s="524"/>
      <c r="D106" s="323">
        <v>0</v>
      </c>
      <c r="E106" s="324">
        <v>0</v>
      </c>
      <c r="F106" s="323">
        <v>0</v>
      </c>
      <c r="G106" s="325">
        <v>0</v>
      </c>
      <c r="H106" s="325">
        <v>0</v>
      </c>
      <c r="I106" s="325">
        <v>0</v>
      </c>
      <c r="J106" s="326">
        <v>0</v>
      </c>
    </row>
    <row r="107" spans="1:10" x14ac:dyDescent="0.2">
      <c r="A107" s="516" t="s">
        <v>241</v>
      </c>
      <c r="B107" s="517"/>
      <c r="C107" s="518"/>
      <c r="D107" s="323">
        <v>0</v>
      </c>
      <c r="E107" s="328">
        <v>0</v>
      </c>
      <c r="F107" s="327">
        <v>0</v>
      </c>
      <c r="G107" s="329">
        <v>0</v>
      </c>
      <c r="H107" s="329">
        <v>0</v>
      </c>
      <c r="I107" s="329">
        <v>0</v>
      </c>
      <c r="J107" s="326">
        <v>0</v>
      </c>
    </row>
    <row r="108" spans="1:10" x14ac:dyDescent="0.2">
      <c r="A108" s="516" t="s">
        <v>242</v>
      </c>
      <c r="B108" s="517"/>
      <c r="C108" s="518"/>
      <c r="D108" s="323">
        <v>0</v>
      </c>
      <c r="E108" s="328">
        <v>0</v>
      </c>
      <c r="F108" s="327">
        <v>0</v>
      </c>
      <c r="G108" s="329">
        <v>0</v>
      </c>
      <c r="H108" s="329">
        <v>0</v>
      </c>
      <c r="I108" s="329">
        <v>0</v>
      </c>
      <c r="J108" s="326">
        <v>0</v>
      </c>
    </row>
    <row r="109" spans="1:10" x14ac:dyDescent="0.2">
      <c r="A109" s="516" t="s">
        <v>243</v>
      </c>
      <c r="B109" s="517"/>
      <c r="C109" s="518"/>
      <c r="D109" s="323">
        <v>0</v>
      </c>
      <c r="E109" s="328">
        <v>0</v>
      </c>
      <c r="F109" s="327">
        <v>0</v>
      </c>
      <c r="G109" s="329">
        <v>0</v>
      </c>
      <c r="H109" s="329">
        <v>0</v>
      </c>
      <c r="I109" s="329">
        <v>0</v>
      </c>
      <c r="J109" s="326">
        <v>0</v>
      </c>
    </row>
    <row r="110" spans="1:10" x14ac:dyDescent="0.2">
      <c r="A110" s="516" t="s">
        <v>244</v>
      </c>
      <c r="B110" s="517"/>
      <c r="C110" s="518"/>
      <c r="D110" s="323">
        <v>149352.04943853625</v>
      </c>
      <c r="E110" s="328">
        <v>629487.67078921851</v>
      </c>
      <c r="F110" s="327">
        <v>250319.07958265502</v>
      </c>
      <c r="G110" s="329">
        <v>65620.738656968882</v>
      </c>
      <c r="H110" s="329">
        <v>32979.896132581496</v>
      </c>
      <c r="I110" s="329">
        <v>33455.748335205171</v>
      </c>
      <c r="J110" s="326">
        <v>48931.597896004649</v>
      </c>
    </row>
    <row r="111" spans="1:10" ht="12.75" thickBot="1" x14ac:dyDescent="0.25">
      <c r="A111" s="519"/>
      <c r="B111" s="520"/>
      <c r="C111" s="521"/>
      <c r="D111" s="323"/>
      <c r="E111" s="330"/>
      <c r="F111" s="327"/>
      <c r="G111" s="329"/>
      <c r="H111" s="329"/>
      <c r="I111" s="329"/>
      <c r="J111" s="326"/>
    </row>
    <row r="112" spans="1:10" ht="12.75" thickBot="1" x14ac:dyDescent="0.25">
      <c r="A112" s="207" t="s">
        <v>155</v>
      </c>
      <c r="B112" s="208"/>
      <c r="C112" s="208"/>
      <c r="D112" s="208"/>
      <c r="E112" s="208"/>
      <c r="F112" s="208"/>
      <c r="G112" s="208"/>
      <c r="H112" s="208"/>
      <c r="I112" s="208"/>
      <c r="J112" s="209"/>
    </row>
    <row r="113" spans="1:10" x14ac:dyDescent="0.2">
      <c r="A113" s="522" t="s">
        <v>240</v>
      </c>
      <c r="B113" s="523"/>
      <c r="C113" s="524"/>
      <c r="D113" s="323">
        <v>87340.379788617691</v>
      </c>
      <c r="E113" s="324">
        <v>4184959.5841942518</v>
      </c>
      <c r="F113" s="323">
        <v>10820810.738450207</v>
      </c>
      <c r="G113" s="325">
        <v>6907446.1744177751</v>
      </c>
      <c r="H113" s="325">
        <v>7498586.9101448441</v>
      </c>
      <c r="I113" s="325">
        <v>2606026.7124265083</v>
      </c>
      <c r="J113" s="326">
        <v>2541009.2942486638</v>
      </c>
    </row>
    <row r="114" spans="1:10" x14ac:dyDescent="0.2">
      <c r="A114" s="510" t="s">
        <v>241</v>
      </c>
      <c r="B114" s="511"/>
      <c r="C114" s="512"/>
      <c r="D114" s="323">
        <v>0</v>
      </c>
      <c r="E114" s="328">
        <v>1830919.8180849848</v>
      </c>
      <c r="F114" s="327">
        <v>12823363.375111446</v>
      </c>
      <c r="G114" s="329">
        <v>0</v>
      </c>
      <c r="H114" s="329">
        <v>0</v>
      </c>
      <c r="I114" s="329">
        <v>0</v>
      </c>
      <c r="J114" s="326">
        <v>2403657.440505492</v>
      </c>
    </row>
    <row r="115" spans="1:10" x14ac:dyDescent="0.2">
      <c r="A115" s="510" t="s">
        <v>242</v>
      </c>
      <c r="B115" s="511"/>
      <c r="C115" s="512"/>
      <c r="D115" s="323">
        <v>3214125.9762211312</v>
      </c>
      <c r="E115" s="328">
        <v>9799780.3596548717</v>
      </c>
      <c r="F115" s="327">
        <v>10381654.458480638</v>
      </c>
      <c r="G115" s="329">
        <v>6838371.712673598</v>
      </c>
      <c r="H115" s="329">
        <v>0</v>
      </c>
      <c r="I115" s="329">
        <v>2394727.2492567911</v>
      </c>
      <c r="J115" s="326">
        <v>2334981.5136339073</v>
      </c>
    </row>
    <row r="116" spans="1:10" x14ac:dyDescent="0.2">
      <c r="A116" s="510" t="s">
        <v>243</v>
      </c>
      <c r="B116" s="511"/>
      <c r="C116" s="512"/>
      <c r="D116" s="323">
        <v>2008828.7351382072</v>
      </c>
      <c r="E116" s="328">
        <v>2266853.1081052194</v>
      </c>
      <c r="F116" s="327">
        <v>2810600.1918052486</v>
      </c>
      <c r="G116" s="329">
        <v>0</v>
      </c>
      <c r="H116" s="329">
        <v>3211200.4129092502</v>
      </c>
      <c r="I116" s="329">
        <v>1320621.6448107304</v>
      </c>
      <c r="J116" s="326">
        <v>1631053.2632001555</v>
      </c>
    </row>
    <row r="117" spans="1:10" x14ac:dyDescent="0.2">
      <c r="A117" s="510" t="s">
        <v>244</v>
      </c>
      <c r="B117" s="511"/>
      <c r="C117" s="512"/>
      <c r="D117" s="323">
        <v>8354107.3267812813</v>
      </c>
      <c r="E117" s="328">
        <v>8980225.7744168304</v>
      </c>
      <c r="F117" s="327">
        <v>4597966.2512813974</v>
      </c>
      <c r="G117" s="329">
        <v>5888597.8636911539</v>
      </c>
      <c r="H117" s="329">
        <v>8635525.4347154163</v>
      </c>
      <c r="I117" s="329">
        <v>7509935.086823687</v>
      </c>
      <c r="J117" s="326">
        <v>3086124.4637918728</v>
      </c>
    </row>
    <row r="118" spans="1:10" ht="12.75" thickBot="1" x14ac:dyDescent="0.25">
      <c r="A118" s="513"/>
      <c r="B118" s="514"/>
      <c r="C118" s="515"/>
      <c r="D118" s="339"/>
      <c r="E118" s="330"/>
      <c r="F118" s="331"/>
      <c r="G118" s="332"/>
      <c r="H118" s="332"/>
      <c r="I118" s="332"/>
      <c r="J118" s="333"/>
    </row>
  </sheetData>
  <mergeCells count="35">
    <mergeCell ref="A95:C95"/>
    <mergeCell ref="A94:C94"/>
    <mergeCell ref="A93:C93"/>
    <mergeCell ref="A92:C92"/>
    <mergeCell ref="A114:C114"/>
    <mergeCell ref="A102:C102"/>
    <mergeCell ref="A103:C103"/>
    <mergeCell ref="A104:C104"/>
    <mergeCell ref="A106:C106"/>
    <mergeCell ref="A107:C107"/>
    <mergeCell ref="A96:C96"/>
    <mergeCell ref="A97:C97"/>
    <mergeCell ref="A99:C99"/>
    <mergeCell ref="A100:C100"/>
    <mergeCell ref="A101:C101"/>
    <mergeCell ref="A115:C115"/>
    <mergeCell ref="A116:C116"/>
    <mergeCell ref="A117:C117"/>
    <mergeCell ref="A118:C118"/>
    <mergeCell ref="A108:C108"/>
    <mergeCell ref="A109:C109"/>
    <mergeCell ref="A110:C110"/>
    <mergeCell ref="A111:C111"/>
    <mergeCell ref="A113:C113"/>
    <mergeCell ref="D89:J89"/>
    <mergeCell ref="C45:I45"/>
    <mergeCell ref="C58:I58"/>
    <mergeCell ref="A80:A85"/>
    <mergeCell ref="A73:A77"/>
    <mergeCell ref="A4:A5"/>
    <mergeCell ref="B4:H4"/>
    <mergeCell ref="A20:A21"/>
    <mergeCell ref="B20:H20"/>
    <mergeCell ref="A34:A35"/>
    <mergeCell ref="B34:H34"/>
  </mergeCells>
  <conditionalFormatting sqref="F6:F11 H72:H79 F13 H82:H85">
    <cfRule type="expression" dxfId="35" priority="83">
      <formula>(dms_FRCPlength_Num)&lt;3</formula>
    </cfRule>
  </conditionalFormatting>
  <conditionalFormatting sqref="G6:G11 I72:I79 G13 I82:I85">
    <cfRule type="expression" dxfId="34" priority="82">
      <formula>(dms_FRCPlength_Num)&lt;4</formula>
    </cfRule>
  </conditionalFormatting>
  <conditionalFormatting sqref="H6:H11 J72:J79 H13 J82:J85">
    <cfRule type="expression" dxfId="33" priority="81">
      <formula>(dms_FRCPlength_Num)&lt;5</formula>
    </cfRule>
  </conditionalFormatting>
  <conditionalFormatting sqref="F22:F27">
    <cfRule type="expression" dxfId="32" priority="74">
      <formula>(dms_FRCPlength_Num)&lt;3</formula>
    </cfRule>
  </conditionalFormatting>
  <conditionalFormatting sqref="G22:G27">
    <cfRule type="expression" dxfId="31" priority="73">
      <formula>(dms_FRCPlength_Num)&lt;4</formula>
    </cfRule>
  </conditionalFormatting>
  <conditionalFormatting sqref="H22:H27">
    <cfRule type="expression" dxfId="30" priority="72">
      <formula>(dms_FRCPlength_Num)&lt;5</formula>
    </cfRule>
  </conditionalFormatting>
  <conditionalFormatting sqref="F36:F40">
    <cfRule type="expression" dxfId="29" priority="71">
      <formula>(dms_FRCPlength_Num)&lt;3</formula>
    </cfRule>
  </conditionalFormatting>
  <conditionalFormatting sqref="G36:G40">
    <cfRule type="expression" dxfId="28" priority="70">
      <formula>(dms_FRCPlength_Num)&lt;4</formula>
    </cfRule>
  </conditionalFormatting>
  <conditionalFormatting sqref="H36:H40">
    <cfRule type="expression" dxfId="27" priority="69">
      <formula>(dms_FRCPlength_Num)&lt;5</formula>
    </cfRule>
  </conditionalFormatting>
  <conditionalFormatting sqref="G54:G55 G51:G52">
    <cfRule type="expression" dxfId="26" priority="67">
      <formula>(dms_FRCPlength_Num)&lt;3</formula>
    </cfRule>
  </conditionalFormatting>
  <conditionalFormatting sqref="H54:H55 H51:H52">
    <cfRule type="expression" dxfId="25" priority="66">
      <formula>(dms_FRCPlength_Num)&lt;4</formula>
    </cfRule>
  </conditionalFormatting>
  <conditionalFormatting sqref="I54:I55 I51:I52">
    <cfRule type="expression" dxfId="24" priority="65">
      <formula>(dms_FRCPlength_Num)&lt;5</formula>
    </cfRule>
  </conditionalFormatting>
  <conditionalFormatting sqref="F54:F55 F51:F52">
    <cfRule type="expression" dxfId="23" priority="68">
      <formula>(dms_FRCPlength_Num)&lt;2</formula>
    </cfRule>
  </conditionalFormatting>
  <conditionalFormatting sqref="G48:G49">
    <cfRule type="expression" dxfId="22" priority="63">
      <formula>(dms_FRCPlength_Num)&lt;3</formula>
    </cfRule>
  </conditionalFormatting>
  <conditionalFormatting sqref="H48:H49">
    <cfRule type="expression" dxfId="21" priority="62">
      <formula>(dms_FRCPlength_Num)&lt;4</formula>
    </cfRule>
  </conditionalFormatting>
  <conditionalFormatting sqref="I48:I49">
    <cfRule type="expression" dxfId="20" priority="61">
      <formula>(dms_FRCPlength_Num)&lt;5</formula>
    </cfRule>
  </conditionalFormatting>
  <conditionalFormatting sqref="F48:F49">
    <cfRule type="expression" dxfId="19" priority="64">
      <formula>(dms_FRCPlength_Num)&lt;2</formula>
    </cfRule>
  </conditionalFormatting>
  <conditionalFormatting sqref="G65">
    <cfRule type="expression" dxfId="18" priority="51">
      <formula>(dms_FRCPlength_Num)&lt;3</formula>
    </cfRule>
  </conditionalFormatting>
  <conditionalFormatting sqref="H65">
    <cfRule type="expression" dxfId="17" priority="50">
      <formula>(dms_FRCPlength_Num)&lt;4</formula>
    </cfRule>
  </conditionalFormatting>
  <conditionalFormatting sqref="I65">
    <cfRule type="expression" dxfId="16" priority="49">
      <formula>(dms_FRCPlength_Num)&lt;5</formula>
    </cfRule>
  </conditionalFormatting>
  <conditionalFormatting sqref="F65">
    <cfRule type="expression" dxfId="15" priority="52">
      <formula>(dms_FRCPlength_Num)&lt;2</formula>
    </cfRule>
  </conditionalFormatting>
  <conditionalFormatting sqref="G67:G68 G61:G62">
    <cfRule type="expression" dxfId="14" priority="59">
      <formula>(dms_FRCPlength_Num)&lt;3</formula>
    </cfRule>
  </conditionalFormatting>
  <conditionalFormatting sqref="H67:H68 H61:H62">
    <cfRule type="expression" dxfId="13" priority="58">
      <formula>(dms_FRCPlength_Num)&lt;4</formula>
    </cfRule>
  </conditionalFormatting>
  <conditionalFormatting sqref="I67:I68 I61:I62">
    <cfRule type="expression" dxfId="12" priority="57">
      <formula>(dms_FRCPlength_Num)&lt;5</formula>
    </cfRule>
  </conditionalFormatting>
  <conditionalFormatting sqref="F67:F68 F61:F62">
    <cfRule type="expression" dxfId="11" priority="60">
      <formula>(dms_FRCPlength_Num)&lt;2</formula>
    </cfRule>
  </conditionalFormatting>
  <conditionalFormatting sqref="G64">
    <cfRule type="expression" dxfId="10" priority="55">
      <formula>(dms_FRCPlength_Num)&lt;3</formula>
    </cfRule>
  </conditionalFormatting>
  <conditionalFormatting sqref="H64">
    <cfRule type="expression" dxfId="9" priority="54">
      <formula>(dms_FRCPlength_Num)&lt;4</formula>
    </cfRule>
  </conditionalFormatting>
  <conditionalFormatting sqref="I64">
    <cfRule type="expression" dxfId="8" priority="53">
      <formula>(dms_FRCPlength_Num)&lt;5</formula>
    </cfRule>
  </conditionalFormatting>
  <conditionalFormatting sqref="F64">
    <cfRule type="expression" dxfId="7" priority="56">
      <formula>(dms_FRCPlength_Num)&lt;2</formula>
    </cfRule>
  </conditionalFormatting>
  <conditionalFormatting sqref="H80:H81">
    <cfRule type="expression" dxfId="6" priority="6">
      <formula>(dms_FRCPlength_Num)&lt;3</formula>
    </cfRule>
  </conditionalFormatting>
  <conditionalFormatting sqref="I80:I81">
    <cfRule type="expression" dxfId="5" priority="5">
      <formula>(dms_FRCPlength_Num)&lt;4</formula>
    </cfRule>
  </conditionalFormatting>
  <conditionalFormatting sqref="J80:J81">
    <cfRule type="expression" dxfId="4" priority="4">
      <formula>(dms_FRCPlength_Num)&lt;5</formula>
    </cfRule>
  </conditionalFormatting>
  <dataValidations count="3">
    <dataValidation allowBlank="1" showInputMessage="1" showErrorMessage="1" sqref="C40:I40 B22:H28 C44:I55 B36:B41 C36:H39 C41:H41 C57:I68 B80:B85 D71:J85"/>
    <dataValidation type="textLength" operator="greaterThanOrEqual" allowBlank="1" showInputMessage="1" errorTitle="Expenditure category" promptTitle="Expenditure category" prompt="Enter a description (text) for the expenditue category currently reported in the annual RIN" sqref="B53 B66">
      <formula1>0</formula1>
    </dataValidation>
    <dataValidation allowBlank="1" showInputMessage="1" showErrorMessage="1" promptTitle="Categories" prompt="NSP to nominate categories _x000a_(eg Business Analytics, Document and record management, Regulatory reporting systems, Data storage and warehousing applications, GIS Integration tools, Outage management systems)" sqref="A106:C111 A99:C104 A113:C118 A92:C97"/>
  </dataValidation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A54"/>
  <sheetViews>
    <sheetView topLeftCell="D1" zoomScaleNormal="100" workbookViewId="0">
      <pane ySplit="2" topLeftCell="A3" activePane="bottomLeft" state="frozen"/>
      <selection activeCell="D31" sqref="D31"/>
      <selection pane="bottomLeft" activeCell="M26" sqref="M26"/>
    </sheetView>
  </sheetViews>
  <sheetFormatPr defaultColWidth="9" defaultRowHeight="14.25" x14ac:dyDescent="0.2"/>
  <cols>
    <col min="1" max="1" width="36.375" style="10" bestFit="1" customWidth="1"/>
    <col min="2" max="2" width="10.5" style="10" customWidth="1"/>
    <col min="3" max="3" width="11.25" style="10" customWidth="1"/>
    <col min="4" max="4" width="10.5" style="10" customWidth="1"/>
    <col min="5" max="5" width="11" style="10" customWidth="1"/>
    <col min="6" max="6" width="11.5" style="10" customWidth="1"/>
    <col min="7" max="8" width="10.75" style="10" customWidth="1"/>
    <col min="9" max="18" width="10.5" style="10" bestFit="1" customWidth="1"/>
    <col min="19" max="27" width="11.75" customWidth="1"/>
    <col min="28" max="16384" width="9" style="10"/>
  </cols>
  <sheetData>
    <row r="1" spans="1:18" ht="15" thickBot="1" x14ac:dyDescent="0.25">
      <c r="B1" s="12"/>
      <c r="C1" s="12"/>
      <c r="D1" s="12"/>
      <c r="E1" s="12"/>
      <c r="F1" s="12"/>
      <c r="G1" s="12"/>
      <c r="H1" s="12"/>
    </row>
    <row r="2" spans="1:18" x14ac:dyDescent="0.2">
      <c r="A2" s="29" t="s">
        <v>43</v>
      </c>
      <c r="B2" s="431" t="e">
        <f>#REF!</f>
        <v>#REF!</v>
      </c>
      <c r="C2" s="431" t="e">
        <f>#REF!</f>
        <v>#REF!</v>
      </c>
      <c r="D2" s="431" t="e">
        <f>#REF!</f>
        <v>#REF!</v>
      </c>
      <c r="E2" s="431" t="e">
        <f>#REF!</f>
        <v>#REF!</v>
      </c>
      <c r="F2" s="431" t="e">
        <f>#REF!</f>
        <v>#REF!</v>
      </c>
      <c r="G2" s="431" t="e">
        <f>#REF!</f>
        <v>#REF!</v>
      </c>
      <c r="H2" s="431" t="e">
        <f>#REF!</f>
        <v>#REF!</v>
      </c>
      <c r="I2" s="431" t="e">
        <f>#REF!</f>
        <v>#REF!</v>
      </c>
      <c r="J2" s="431" t="e">
        <f>#REF!</f>
        <v>#REF!</v>
      </c>
      <c r="K2" s="431" t="e">
        <f>#REF!</f>
        <v>#REF!</v>
      </c>
      <c r="L2" s="431" t="e">
        <f>#REF!</f>
        <v>#REF!</v>
      </c>
      <c r="M2" s="431" t="e">
        <f>#REF!</f>
        <v>#REF!</v>
      </c>
      <c r="N2" s="452" t="s">
        <v>234</v>
      </c>
      <c r="O2" s="452" t="s">
        <v>235</v>
      </c>
      <c r="P2" s="452" t="s">
        <v>236</v>
      </c>
      <c r="Q2" s="452" t="s">
        <v>237</v>
      </c>
      <c r="R2" s="452" t="s">
        <v>238</v>
      </c>
    </row>
    <row r="3" spans="1:18" x14ac:dyDescent="0.2">
      <c r="A3" s="300" t="s">
        <v>185</v>
      </c>
    </row>
    <row r="4" spans="1:18" x14ac:dyDescent="0.2">
      <c r="A4" s="319" t="s">
        <v>200</v>
      </c>
      <c r="B4" s="301"/>
    </row>
    <row r="5" spans="1:18" x14ac:dyDescent="0.2">
      <c r="A5" s="302" t="s">
        <v>186</v>
      </c>
      <c r="B5" s="303">
        <v>3.5000000000000001E-3</v>
      </c>
      <c r="C5" s="303">
        <v>3.5000000000000001E-3</v>
      </c>
      <c r="D5" s="303">
        <v>3.5000000000000001E-3</v>
      </c>
      <c r="E5" s="303">
        <v>3.5000000000000001E-3</v>
      </c>
      <c r="F5" s="303">
        <v>3.5000000000000001E-3</v>
      </c>
      <c r="G5" s="303">
        <v>3.5000000000000001E-3</v>
      </c>
      <c r="H5" s="303">
        <v>3.5000000000000001E-3</v>
      </c>
      <c r="I5" s="303">
        <v>3.5000000000000001E-3</v>
      </c>
      <c r="J5" s="303">
        <v>3.5000000000000001E-3</v>
      </c>
      <c r="K5" s="303">
        <v>3.5000000000000001E-3</v>
      </c>
      <c r="L5" s="303">
        <v>3.5000000000000001E-3</v>
      </c>
      <c r="M5" s="303">
        <v>3.5000000000000001E-3</v>
      </c>
      <c r="N5" s="303"/>
      <c r="O5" s="303"/>
      <c r="P5" s="303"/>
      <c r="Q5" s="303"/>
      <c r="R5" s="303"/>
    </row>
    <row r="6" spans="1:18" x14ac:dyDescent="0.2">
      <c r="A6" s="304" t="s">
        <v>198</v>
      </c>
      <c r="B6" s="305">
        <f>B5*Capex_OHs!B17</f>
        <v>74851.743434999997</v>
      </c>
      <c r="C6" s="305">
        <f>C5*Capex_OHs!F17</f>
        <v>82871.425000000003</v>
      </c>
      <c r="D6" s="305">
        <f>D5*Capex_OHs!J17</f>
        <v>53763.764045010059</v>
      </c>
      <c r="E6" s="305">
        <f>E5*Capex_OHs!N17</f>
        <v>54248.168275088836</v>
      </c>
      <c r="F6" s="305">
        <f>F5*Capex_OHs!R17</f>
        <v>62740.267245270996</v>
      </c>
      <c r="G6" s="305">
        <f>G5*Capex_OHs!V17</f>
        <v>54834.732143517263</v>
      </c>
      <c r="H6" s="305">
        <f>H5*Capex_OHs!Z17</f>
        <v>47589.753387229357</v>
      </c>
      <c r="I6" s="305">
        <v>48424.279259199378</v>
      </c>
      <c r="J6" s="305">
        <v>48424.279259199378</v>
      </c>
      <c r="K6" s="305">
        <v>48424.279259199378</v>
      </c>
      <c r="L6" s="305">
        <v>48424.279259199378</v>
      </c>
      <c r="M6" s="305">
        <v>48424.279259199378</v>
      </c>
      <c r="N6" s="305"/>
      <c r="O6" s="305"/>
      <c r="P6" s="305"/>
      <c r="Q6" s="305"/>
      <c r="R6" s="305"/>
    </row>
    <row r="7" spans="1:18" x14ac:dyDescent="0.2">
      <c r="A7" s="306" t="s">
        <v>186</v>
      </c>
      <c r="B7" s="307">
        <v>0.08</v>
      </c>
      <c r="C7" s="307">
        <v>0.08</v>
      </c>
      <c r="D7" s="307">
        <v>0.08</v>
      </c>
      <c r="E7" s="307">
        <v>0.08</v>
      </c>
      <c r="F7" s="307">
        <v>0.08</v>
      </c>
      <c r="G7" s="307">
        <v>0.08</v>
      </c>
      <c r="H7" s="307">
        <v>0.08</v>
      </c>
      <c r="I7" s="307">
        <v>0.08</v>
      </c>
      <c r="J7" s="307">
        <v>0.08</v>
      </c>
      <c r="K7" s="307">
        <v>0.08</v>
      </c>
      <c r="L7" s="307">
        <v>0.08</v>
      </c>
      <c r="M7" s="307">
        <v>0.08</v>
      </c>
      <c r="N7" s="307"/>
      <c r="O7" s="307"/>
      <c r="P7" s="307"/>
      <c r="Q7" s="307"/>
      <c r="R7" s="307"/>
    </row>
    <row r="8" spans="1:18" x14ac:dyDescent="0.2">
      <c r="A8" s="308" t="s">
        <v>196</v>
      </c>
      <c r="B8" s="309">
        <f>B7*Capex_OHs!B15</f>
        <v>5985047.3545680009</v>
      </c>
      <c r="C8" s="309">
        <f>C7*Capex_OHs!F15</f>
        <v>6260160</v>
      </c>
      <c r="D8" s="309">
        <f>D7*Capex_OHs!J15</f>
        <v>6246359.2327732826</v>
      </c>
      <c r="E8" s="309">
        <f>E7*Capex_OHs!N15</f>
        <v>6142820.4792700196</v>
      </c>
      <c r="F8" s="309">
        <f>F7*Capex_OHs!R15</f>
        <v>5920163.9499266874</v>
      </c>
      <c r="G8" s="309">
        <f>G7*Capex_OHs!V15</f>
        <v>5994788.5506514423</v>
      </c>
      <c r="H8" s="309">
        <f>H7*Capex_OHs!Z15</f>
        <v>5914986.6730542919</v>
      </c>
      <c r="I8" s="309">
        <v>6017283.7473532641</v>
      </c>
      <c r="J8" s="309">
        <v>6017283.7473532641</v>
      </c>
      <c r="K8" s="309">
        <v>6017283.7473532641</v>
      </c>
      <c r="L8" s="309">
        <v>6017283.7473532641</v>
      </c>
      <c r="M8" s="309">
        <v>6017283.7473532641</v>
      </c>
      <c r="N8" s="309"/>
      <c r="O8" s="309"/>
      <c r="P8" s="309"/>
      <c r="Q8" s="309"/>
      <c r="R8" s="309"/>
    </row>
    <row r="9" spans="1:18" x14ac:dyDescent="0.2">
      <c r="A9" s="306" t="s">
        <v>186</v>
      </c>
      <c r="B9" s="307">
        <v>0.23</v>
      </c>
      <c r="C9" s="307">
        <v>0.23</v>
      </c>
      <c r="D9" s="307">
        <v>0.23</v>
      </c>
      <c r="E9" s="307">
        <v>0.23</v>
      </c>
      <c r="F9" s="307">
        <v>0.23</v>
      </c>
      <c r="G9" s="307">
        <v>0.23</v>
      </c>
      <c r="H9" s="307">
        <v>0.23</v>
      </c>
      <c r="I9" s="307">
        <v>0.23</v>
      </c>
      <c r="J9" s="307">
        <v>0.23</v>
      </c>
      <c r="K9" s="307">
        <v>0.23</v>
      </c>
      <c r="L9" s="307">
        <v>0.23</v>
      </c>
      <c r="M9" s="307">
        <v>0.23</v>
      </c>
      <c r="N9" s="307"/>
      <c r="O9" s="307"/>
      <c r="P9" s="307"/>
      <c r="Q9" s="307"/>
      <c r="R9" s="307"/>
    </row>
    <row r="10" spans="1:18" x14ac:dyDescent="0.2">
      <c r="A10" s="308" t="s">
        <v>197</v>
      </c>
      <c r="B10" s="309">
        <f>B9*Capex_OHs!B16</f>
        <v>5008747.5199000007</v>
      </c>
      <c r="C10" s="309">
        <f>C9*Capex_OHs!F16</f>
        <v>4489600</v>
      </c>
      <c r="D10" s="309">
        <f>D9*Capex_OHs!J16</f>
        <v>4973917.4764284249</v>
      </c>
      <c r="E10" s="309">
        <f>E9*Capex_OHs!N16</f>
        <v>5105591.7976736706</v>
      </c>
      <c r="F10" s="309">
        <f>F9*Capex_OHs!R16</f>
        <v>4948936.9284136118</v>
      </c>
      <c r="G10" s="309">
        <f>G9*Capex_OHs!V16</f>
        <v>4801003.0280930968</v>
      </c>
      <c r="H10" s="309">
        <f>H9*Capex_OHs!Z16</f>
        <v>4666265.7265282022</v>
      </c>
      <c r="I10" s="309">
        <v>4748092.5736351628</v>
      </c>
      <c r="J10" s="309">
        <v>4748092.5736351628</v>
      </c>
      <c r="K10" s="309">
        <v>4748092.5736351628</v>
      </c>
      <c r="L10" s="309">
        <v>4748092.5736351628</v>
      </c>
      <c r="M10" s="309">
        <v>4748092.5736351628</v>
      </c>
      <c r="N10" s="309"/>
      <c r="O10" s="309"/>
      <c r="P10" s="309"/>
      <c r="Q10" s="309"/>
      <c r="R10" s="309"/>
    </row>
    <row r="11" spans="1:18" x14ac:dyDescent="0.2">
      <c r="A11" s="312" t="s">
        <v>186</v>
      </c>
      <c r="B11" s="313">
        <v>0.08</v>
      </c>
      <c r="C11" s="313">
        <v>0.08</v>
      </c>
      <c r="D11" s="313">
        <v>0.08</v>
      </c>
      <c r="E11" s="313">
        <v>0.08</v>
      </c>
      <c r="F11" s="313">
        <v>0.08</v>
      </c>
      <c r="G11" s="313">
        <v>0.08</v>
      </c>
      <c r="H11" s="313">
        <v>0.08</v>
      </c>
      <c r="I11" s="313">
        <v>0.08</v>
      </c>
      <c r="J11" s="313">
        <v>0.08</v>
      </c>
      <c r="K11" s="313">
        <v>0.08</v>
      </c>
      <c r="L11" s="313">
        <v>0.08</v>
      </c>
      <c r="M11" s="313">
        <v>0.08</v>
      </c>
      <c r="N11" s="313"/>
      <c r="O11" s="313"/>
      <c r="P11" s="313"/>
      <c r="Q11" s="313"/>
      <c r="R11" s="313"/>
    </row>
    <row r="12" spans="1:18" x14ac:dyDescent="0.2">
      <c r="A12" s="314" t="s">
        <v>9</v>
      </c>
      <c r="B12" s="315">
        <f>B11*Capex_OHs!B18</f>
        <v>2493119.3770719995</v>
      </c>
      <c r="C12" s="315">
        <f>C11*Capex_OHs!F18</f>
        <v>2532880</v>
      </c>
      <c r="D12" s="315">
        <f>D11*Capex_OHs!J18</f>
        <v>2264797.5486457776</v>
      </c>
      <c r="E12" s="315">
        <f>E11*Capex_OHs!N18</f>
        <v>2212591.2465238799</v>
      </c>
      <c r="F12" s="315">
        <f>F11*Capex_OHs!R18</f>
        <v>2117765.2198636681</v>
      </c>
      <c r="G12" s="315">
        <f>G11*Capex_OHs!V18</f>
        <v>2102285.0709518362</v>
      </c>
      <c r="H12" s="315">
        <f>H11*Capex_OHs!Z18</f>
        <v>2068786.9631674897</v>
      </c>
      <c r="I12" s="315">
        <v>2104793.0269769859</v>
      </c>
      <c r="J12" s="315">
        <v>2104793.0269769859</v>
      </c>
      <c r="K12" s="315">
        <v>2104793.0269769859</v>
      </c>
      <c r="L12" s="315">
        <v>2104793.0269769859</v>
      </c>
      <c r="M12" s="315">
        <v>2104793.0269769859</v>
      </c>
      <c r="N12" s="315"/>
      <c r="O12" s="315"/>
      <c r="P12" s="315"/>
      <c r="Q12" s="315"/>
      <c r="R12" s="315"/>
    </row>
    <row r="13" spans="1:18" x14ac:dyDescent="0.2">
      <c r="A13" s="301" t="s">
        <v>187</v>
      </c>
      <c r="B13" s="316">
        <f t="shared" ref="B13:M13" si="0">+B12+B6+B10+B8</f>
        <v>13561765.994975001</v>
      </c>
      <c r="C13" s="316">
        <f t="shared" si="0"/>
        <v>13365511.425000001</v>
      </c>
      <c r="D13" s="316">
        <f t="shared" si="0"/>
        <v>13538838.021892495</v>
      </c>
      <c r="E13" s="316">
        <f t="shared" si="0"/>
        <v>13515251.691742659</v>
      </c>
      <c r="F13" s="316">
        <f t="shared" si="0"/>
        <v>13049606.365449239</v>
      </c>
      <c r="G13" s="316">
        <f t="shared" si="0"/>
        <v>12952911.381839892</v>
      </c>
      <c r="H13" s="316">
        <f t="shared" si="0"/>
        <v>12697629.116137214</v>
      </c>
      <c r="I13" s="316">
        <f t="shared" si="0"/>
        <v>12918593.627224613</v>
      </c>
      <c r="J13" s="316">
        <f t="shared" si="0"/>
        <v>12918593.627224613</v>
      </c>
      <c r="K13" s="316">
        <f t="shared" si="0"/>
        <v>12918593.627224613</v>
      </c>
      <c r="L13" s="316">
        <f t="shared" si="0"/>
        <v>12918593.627224613</v>
      </c>
      <c r="M13" s="316">
        <f t="shared" si="0"/>
        <v>12918593.627224613</v>
      </c>
      <c r="N13" s="316"/>
      <c r="O13" s="316"/>
      <c r="P13" s="316"/>
      <c r="Q13" s="316"/>
      <c r="R13" s="316"/>
    </row>
    <row r="15" spans="1:18" x14ac:dyDescent="0.2">
      <c r="A15" s="9" t="s">
        <v>189</v>
      </c>
    </row>
    <row r="16" spans="1:18" x14ac:dyDescent="0.2">
      <c r="A16" s="317"/>
      <c r="B16" s="318">
        <v>0.60640000000000005</v>
      </c>
      <c r="C16" s="318">
        <v>0.60640000000000005</v>
      </c>
      <c r="D16" s="318">
        <v>0.60640000000000005</v>
      </c>
      <c r="E16" s="318">
        <v>0.60640000000000005</v>
      </c>
      <c r="F16" s="318">
        <v>0.60640000000000005</v>
      </c>
      <c r="G16" s="318">
        <v>0.60640000000000005</v>
      </c>
      <c r="H16" s="318">
        <v>0.60640000000000005</v>
      </c>
      <c r="I16" s="318">
        <v>0.60640000000000005</v>
      </c>
      <c r="J16" s="318">
        <v>0.60640000000000005</v>
      </c>
      <c r="K16" s="318">
        <v>0.60640000000000005</v>
      </c>
      <c r="L16" s="318">
        <v>0.60640000000000005</v>
      </c>
      <c r="M16" s="318">
        <v>0.60640000000000005</v>
      </c>
      <c r="N16" s="318"/>
      <c r="O16" s="318"/>
      <c r="P16" s="318"/>
      <c r="Q16" s="318"/>
      <c r="R16" s="318"/>
    </row>
    <row r="17" spans="1:27" x14ac:dyDescent="0.2">
      <c r="A17" s="304" t="s">
        <v>190</v>
      </c>
      <c r="B17" s="305">
        <f>B$16*SUM(Capex_OHs!B34,Capex_OHs!B37,Capex_OHs!B42*0.95)</f>
        <v>3847649.3075435199</v>
      </c>
      <c r="C17" s="305">
        <f>C$16*SUM(Capex_OHs!F34,Capex_OHs!F37,Capex_OHs!F42*0.95)</f>
        <v>3527428.8000000003</v>
      </c>
      <c r="D17" s="305">
        <f>D$16*SUM(Capex_OHs!J34,Capex_OHs!J37,Capex_OHs!J42*0.95)</f>
        <v>4474716.5492898114</v>
      </c>
      <c r="E17" s="305">
        <f>E$16*SUM(Capex_OHs!N34,Capex_OHs!N37,Capex_OHs!N42*0.95)</f>
        <v>4108489.2326835087</v>
      </c>
      <c r="F17" s="305">
        <f>F$16*SUM(Capex_OHs!R34,Capex_OHs!R37,Capex_OHs!R42*0.95)</f>
        <v>2105770.1770146345</v>
      </c>
      <c r="G17" s="305">
        <f>G$16*SUM(Capex_OHs!V34,Capex_OHs!V37,Capex_OHs!V42*0.95)</f>
        <v>3323556.2388510457</v>
      </c>
      <c r="H17" s="305">
        <f>H$16*SUM(Capex_OHs!Z34,Capex_OHs!Z37,Capex_OHs!Z42*0.95)</f>
        <v>2773224.0748489466</v>
      </c>
      <c r="I17" s="305">
        <v>2821854.8635063339</v>
      </c>
      <c r="J17" s="305">
        <v>2821854.8635063339</v>
      </c>
      <c r="K17" s="305">
        <v>2821854.8635063339</v>
      </c>
      <c r="L17" s="305">
        <v>2821854.8635063339</v>
      </c>
      <c r="M17" s="305">
        <v>2821854.8635063339</v>
      </c>
      <c r="N17" s="305"/>
      <c r="O17" s="305"/>
      <c r="P17" s="305"/>
      <c r="Q17" s="305"/>
      <c r="R17" s="305"/>
    </row>
    <row r="18" spans="1:27" x14ac:dyDescent="0.2">
      <c r="A18" s="308" t="s">
        <v>191</v>
      </c>
      <c r="B18" s="309">
        <f>B$16*SUM(Capex_OHs!B35,Capex_OHs!B36,Capex_OHs!B42*0.05)</f>
        <v>14935727.157767059</v>
      </c>
      <c r="C18" s="309">
        <f>C$16*SUM(Capex_OHs!F35,Capex_OHs!F36,Capex_OHs!F42*0.05)</f>
        <v>14681532.833062807</v>
      </c>
      <c r="D18" s="309">
        <f>D$16*SUM(Capex_OHs!J35,Capex_OHs!J36,Capex_OHs!J42*0.05)</f>
        <v>15557796.879659649</v>
      </c>
      <c r="E18" s="309">
        <f>E$16*SUM(Capex_OHs!N35,Capex_OHs!N36,Capex_OHs!N42*0.05)</f>
        <v>13200108.800456159</v>
      </c>
      <c r="F18" s="309">
        <f>F$16*SUM(Capex_OHs!R35,Capex_OHs!R36,Capex_OHs!R42*0.05)</f>
        <v>12519873.904023919</v>
      </c>
      <c r="G18" s="309">
        <f>G$16*SUM(Capex_OHs!V35,Capex_OHs!V36,Capex_OHs!V42*0.05)</f>
        <v>12297478.341713788</v>
      </c>
      <c r="H18" s="309">
        <f>H$16*SUM(Capex_OHs!Z35,Capex_OHs!Z36,Capex_OHs!Z42*0.05)</f>
        <v>12211885.409985028</v>
      </c>
      <c r="I18" s="309">
        <v>12426983.093073597</v>
      </c>
      <c r="J18" s="309">
        <v>12426983.093073597</v>
      </c>
      <c r="K18" s="309">
        <v>12426983.093073597</v>
      </c>
      <c r="L18" s="309">
        <v>12426983.093073597</v>
      </c>
      <c r="M18" s="309">
        <v>12426983.093073597</v>
      </c>
      <c r="N18" s="309"/>
      <c r="O18" s="309"/>
      <c r="P18" s="309"/>
      <c r="Q18" s="309"/>
      <c r="R18" s="309"/>
    </row>
    <row r="19" spans="1:27" x14ac:dyDescent="0.2">
      <c r="A19" s="310" t="s">
        <v>192</v>
      </c>
      <c r="B19" s="311">
        <f>B16*Capex_OHs!B38</f>
        <v>2548895.8859982179</v>
      </c>
      <c r="C19" s="311">
        <f>C16*Capex_OHs!F38</f>
        <v>2676788.4469371936</v>
      </c>
      <c r="D19" s="311">
        <f>D16*Capex_OHs!J38</f>
        <v>2649414.2708660737</v>
      </c>
      <c r="E19" s="311">
        <f>E16*Capex_OHs!N38</f>
        <v>2120725.8509659888</v>
      </c>
      <c r="F19" s="311">
        <f>F16*Capex_OHs!R38</f>
        <v>1946923.0490078251</v>
      </c>
      <c r="G19" s="311">
        <f>G16*Capex_OHs!V38</f>
        <v>1878059.5415030485</v>
      </c>
      <c r="H19" s="311">
        <f>H16*Capex_OHs!Z38</f>
        <v>1830925.05432585</v>
      </c>
      <c r="I19" s="311">
        <v>1863269.8777586201</v>
      </c>
      <c r="J19" s="311">
        <v>1863269.8777586201</v>
      </c>
      <c r="K19" s="311">
        <v>1863269.8777586201</v>
      </c>
      <c r="L19" s="311">
        <v>1863269.8777586201</v>
      </c>
      <c r="M19" s="311">
        <v>1863269.8777586201</v>
      </c>
      <c r="N19" s="311"/>
      <c r="O19" s="311"/>
      <c r="P19" s="311"/>
      <c r="Q19" s="311"/>
      <c r="R19" s="311"/>
    </row>
    <row r="20" spans="1:27" x14ac:dyDescent="0.2">
      <c r="A20" s="301" t="s">
        <v>193</v>
      </c>
      <c r="B20" s="316">
        <f t="shared" ref="B20:M20" si="1">SUM(B17:B19)</f>
        <v>21332272.3513088</v>
      </c>
      <c r="C20" s="316">
        <f t="shared" si="1"/>
        <v>20885750.079999998</v>
      </c>
      <c r="D20" s="316">
        <f t="shared" si="1"/>
        <v>22681927.699815534</v>
      </c>
      <c r="E20" s="316">
        <f t="shared" si="1"/>
        <v>19429323.884105656</v>
      </c>
      <c r="F20" s="316">
        <f t="shared" si="1"/>
        <v>16572567.130046379</v>
      </c>
      <c r="G20" s="316">
        <f t="shared" si="1"/>
        <v>17499094.122067884</v>
      </c>
      <c r="H20" s="316">
        <f t="shared" si="1"/>
        <v>16816034.539159823</v>
      </c>
      <c r="I20" s="316">
        <f t="shared" si="1"/>
        <v>17112107.83433855</v>
      </c>
      <c r="J20" s="316">
        <f t="shared" si="1"/>
        <v>17112107.83433855</v>
      </c>
      <c r="K20" s="316">
        <f t="shared" si="1"/>
        <v>17112107.83433855</v>
      </c>
      <c r="L20" s="316">
        <f t="shared" si="1"/>
        <v>17112107.83433855</v>
      </c>
      <c r="M20" s="316">
        <f t="shared" si="1"/>
        <v>17112107.83433855</v>
      </c>
      <c r="N20" s="316"/>
      <c r="O20" s="316"/>
      <c r="P20" s="316"/>
      <c r="Q20" s="316"/>
      <c r="R20" s="316"/>
    </row>
    <row r="21" spans="1:27" x14ac:dyDescent="0.2">
      <c r="A21" s="9" t="s">
        <v>194</v>
      </c>
    </row>
    <row r="22" spans="1:27" x14ac:dyDescent="0.2">
      <c r="A22" s="302"/>
      <c r="B22" s="303">
        <v>0.99790000000000001</v>
      </c>
      <c r="C22" s="303">
        <v>0.99790000000000001</v>
      </c>
      <c r="D22" s="303">
        <v>0.99790000000000001</v>
      </c>
      <c r="E22" s="303">
        <v>0.99790000000000001</v>
      </c>
      <c r="F22" s="303">
        <v>0.99790000000000001</v>
      </c>
      <c r="G22" s="303">
        <v>0.99790000000000001</v>
      </c>
      <c r="H22" s="303">
        <v>0.99790000000000001</v>
      </c>
      <c r="I22" s="303">
        <v>0.99790000000000001</v>
      </c>
      <c r="J22" s="303">
        <v>0.99790000000000001</v>
      </c>
      <c r="K22" s="303">
        <v>0.99790000000000001</v>
      </c>
      <c r="L22" s="303">
        <v>0.99790000000000001</v>
      </c>
      <c r="M22" s="303">
        <v>0.99790000000000001</v>
      </c>
      <c r="N22" s="303"/>
      <c r="O22" s="303"/>
      <c r="P22" s="303"/>
      <c r="Q22" s="303"/>
      <c r="R22" s="303"/>
    </row>
    <row r="23" spans="1:27" x14ac:dyDescent="0.2">
      <c r="A23" s="304" t="s">
        <v>190</v>
      </c>
      <c r="B23" s="305">
        <f>B$22*SUM(Capex_OHs!B24,Capex_OHs!B27,Capex_OHs!B32*0.95)</f>
        <v>15960.84918125</v>
      </c>
      <c r="C23" s="305">
        <f>C$22*SUM(Capex_OHs!F24,Capex_OHs!F27,Capex_OHs!F32*0.95)</f>
        <v>0</v>
      </c>
      <c r="D23" s="305">
        <f>D$22*SUM(Capex_OHs!J24,Capex_OHs!J27,Capex_OHs!J32*0.95)</f>
        <v>0</v>
      </c>
      <c r="E23" s="305">
        <f>E$22*SUM(Capex_OHs!N24,Capex_OHs!N27,Capex_OHs!N32*0.95)</f>
        <v>0</v>
      </c>
      <c r="F23" s="305">
        <f>F$22*SUM(Capex_OHs!R24,Capex_OHs!R27,Capex_OHs!R32*0.95)</f>
        <v>0</v>
      </c>
      <c r="G23" s="305">
        <f>G$22*SUM(Capex_OHs!V24,Capex_OHs!V27,Capex_OHs!V32*0.95)</f>
        <v>0</v>
      </c>
      <c r="H23" s="305">
        <f>H$22*SUM(Capex_OHs!Z24,Capex_OHs!Z27,Capex_OHs!Z32*0.95)</f>
        <v>0</v>
      </c>
      <c r="I23" s="305">
        <v>0</v>
      </c>
      <c r="J23" s="305">
        <v>0</v>
      </c>
      <c r="K23" s="305">
        <v>0</v>
      </c>
      <c r="L23" s="305">
        <v>0</v>
      </c>
      <c r="M23" s="305">
        <v>0</v>
      </c>
      <c r="N23" s="305"/>
      <c r="O23" s="305"/>
      <c r="P23" s="305"/>
      <c r="Q23" s="305"/>
      <c r="R23" s="305"/>
    </row>
    <row r="24" spans="1:27" x14ac:dyDescent="0.2">
      <c r="A24" s="308" t="s">
        <v>191</v>
      </c>
      <c r="B24" s="309">
        <f>B$22*SUM(Capex_OHs!B25,Capex_OHs!B26,Capex_OHs!B32*0.05)</f>
        <v>4087240.5446937499</v>
      </c>
      <c r="C24" s="309">
        <f>C$22*SUM(Capex_OHs!F25,Capex_OHs!F26,Capex_OHs!F32*0.05)</f>
        <v>4086400.5000000009</v>
      </c>
      <c r="D24" s="309">
        <f>D$22*SUM(Capex_OHs!J25,Capex_OHs!J26,Capex_OHs!J32*0.05)</f>
        <v>4259198.1669607786</v>
      </c>
      <c r="E24" s="309">
        <f>E$22*SUM(Capex_OHs!N25,Capex_OHs!N26,Capex_OHs!N32*0.05)</f>
        <v>4290126.5073058559</v>
      </c>
      <c r="F24" s="309">
        <f>F$22*SUM(Capex_OHs!R25,Capex_OHs!R26,Capex_OHs!R32*0.05)</f>
        <v>4321054.8476509359</v>
      </c>
      <c r="G24" s="309">
        <f>G$22*SUM(Capex_OHs!V25,Capex_OHs!V26,Capex_OHs!V32*0.05)</f>
        <v>4351983.187996014</v>
      </c>
      <c r="H24" s="309">
        <f>H$22*SUM(Capex_OHs!Z25,Capex_OHs!Z26,Capex_OHs!Z32*0.05)</f>
        <v>4382911.528341094</v>
      </c>
      <c r="I24" s="309">
        <v>4459769.5223754942</v>
      </c>
      <c r="J24" s="309">
        <v>4459769.5223754942</v>
      </c>
      <c r="K24" s="309">
        <v>4459769.5223754942</v>
      </c>
      <c r="L24" s="309">
        <v>4459769.5223754942</v>
      </c>
      <c r="M24" s="309">
        <v>4459769.5223754942</v>
      </c>
      <c r="N24" s="309"/>
      <c r="O24" s="309"/>
      <c r="P24" s="309"/>
      <c r="Q24" s="309"/>
      <c r="R24" s="309"/>
    </row>
    <row r="25" spans="1:27" x14ac:dyDescent="0.2">
      <c r="A25" s="310" t="s">
        <v>192</v>
      </c>
      <c r="B25" s="311">
        <f>B22*Capex_OHs!B28</f>
        <v>404149.5</v>
      </c>
      <c r="C25" s="311">
        <f>C22*Capex_OHs!F28</f>
        <v>404149.50000000006</v>
      </c>
      <c r="D25" s="311">
        <f>D22*Capex_OHs!J28</f>
        <v>421239.37914996705</v>
      </c>
      <c r="E25" s="311">
        <f>E22*Capex_OHs!N28</f>
        <v>424298.22599728254</v>
      </c>
      <c r="F25" s="311">
        <f>F22*Capex_OHs!R28</f>
        <v>427357.07284459803</v>
      </c>
      <c r="G25" s="311">
        <f>G22*Capex_OHs!V28</f>
        <v>430415.91969191347</v>
      </c>
      <c r="H25" s="311">
        <f>H22*Capex_OHs!Z28</f>
        <v>433474.76653922896</v>
      </c>
      <c r="I25" s="311">
        <v>441076.10660856531</v>
      </c>
      <c r="J25" s="311">
        <v>441076.10660856531</v>
      </c>
      <c r="K25" s="311">
        <v>441076.10660856531</v>
      </c>
      <c r="L25" s="311">
        <v>441076.10660856531</v>
      </c>
      <c r="M25" s="311">
        <v>441076.10660856531</v>
      </c>
      <c r="N25" s="311"/>
      <c r="O25" s="311"/>
      <c r="P25" s="311"/>
      <c r="Q25" s="311"/>
      <c r="R25" s="311"/>
    </row>
    <row r="26" spans="1:27" x14ac:dyDescent="0.2">
      <c r="A26" s="301" t="s">
        <v>195</v>
      </c>
      <c r="B26" s="316">
        <f t="shared" ref="B26:M26" si="2">SUM(B23:B25)</f>
        <v>4507350.8938750001</v>
      </c>
      <c r="C26" s="316">
        <f t="shared" si="2"/>
        <v>4490550.0000000009</v>
      </c>
      <c r="D26" s="316">
        <f t="shared" si="2"/>
        <v>4680437.5461107455</v>
      </c>
      <c r="E26" s="316">
        <f t="shared" si="2"/>
        <v>4714424.7333031381</v>
      </c>
      <c r="F26" s="316">
        <f t="shared" si="2"/>
        <v>4748411.9204955343</v>
      </c>
      <c r="G26" s="316">
        <f t="shared" si="2"/>
        <v>4782399.1076879278</v>
      </c>
      <c r="H26" s="316">
        <f t="shared" si="2"/>
        <v>4816386.2948803231</v>
      </c>
      <c r="I26" s="316">
        <f t="shared" si="2"/>
        <v>4900845.6289840592</v>
      </c>
      <c r="J26" s="316">
        <f t="shared" si="2"/>
        <v>4900845.6289840592</v>
      </c>
      <c r="K26" s="316">
        <f t="shared" si="2"/>
        <v>4900845.6289840592</v>
      </c>
      <c r="L26" s="316">
        <f t="shared" si="2"/>
        <v>4900845.6289840592</v>
      </c>
      <c r="M26" s="316">
        <f t="shared" si="2"/>
        <v>4900845.6289840592</v>
      </c>
      <c r="N26" s="316"/>
      <c r="O26" s="316"/>
      <c r="P26" s="316"/>
      <c r="Q26" s="316"/>
      <c r="R26" s="316"/>
    </row>
    <row r="27" spans="1:27" s="49" customFormat="1" x14ac:dyDescent="0.2">
      <c r="A27" s="433"/>
      <c r="B27" s="45"/>
      <c r="C27" s="45"/>
      <c r="D27" s="45"/>
      <c r="E27" s="45"/>
      <c r="F27" s="45"/>
      <c r="G27" s="45"/>
      <c r="H27" s="45"/>
      <c r="I27" s="45"/>
      <c r="J27" s="45"/>
      <c r="K27" s="27"/>
      <c r="M27" s="434"/>
      <c r="N27" s="434"/>
      <c r="O27" s="434"/>
      <c r="P27" s="434"/>
      <c r="Q27" s="434"/>
      <c r="R27" s="434"/>
      <c r="S27"/>
      <c r="T27"/>
      <c r="U27"/>
      <c r="V27"/>
      <c r="W27"/>
      <c r="X27"/>
      <c r="Y27"/>
      <c r="Z27"/>
      <c r="AA27"/>
    </row>
    <row r="28" spans="1:27" x14ac:dyDescent="0.2">
      <c r="A28" s="435" t="s">
        <v>73</v>
      </c>
      <c r="B28" s="435"/>
      <c r="C28" s="436"/>
      <c r="D28" s="436" t="e">
        <f>'Asset growth factor'!M11</f>
        <v>#REF!</v>
      </c>
      <c r="E28" s="436" t="e">
        <f>'Asset growth factor'!N11</f>
        <v>#REF!</v>
      </c>
      <c r="F28" s="436" t="e">
        <f>'Asset growth factor'!O11</f>
        <v>#REF!</v>
      </c>
      <c r="G28" s="436" t="e">
        <f>'Asset growth factor'!P11</f>
        <v>#REF!</v>
      </c>
      <c r="H28" s="436" t="e">
        <f>'Asset growth factor'!Q11</f>
        <v>#REF!</v>
      </c>
      <c r="I28" s="436" t="e">
        <f>'Asset growth factor'!R11</f>
        <v>#REF!</v>
      </c>
      <c r="J28" s="436" t="e">
        <f>'Asset growth factor'!S11</f>
        <v>#REF!</v>
      </c>
      <c r="K28" s="436" t="e">
        <f>'Asset growth factor'!T11</f>
        <v>#REF!</v>
      </c>
      <c r="L28" s="436" t="e">
        <f>'Asset growth factor'!U11</f>
        <v>#REF!</v>
      </c>
      <c r="M28" s="436" t="e">
        <f>'Asset growth factor'!V11</f>
        <v>#REF!</v>
      </c>
      <c r="N28" s="436" t="e">
        <f>'Asset growth factor'!W11</f>
        <v>#REF!</v>
      </c>
      <c r="O28" s="436" t="e">
        <f>'Asset growth factor'!X11</f>
        <v>#REF!</v>
      </c>
      <c r="P28" s="436" t="e">
        <f>'Asset growth factor'!Y11</f>
        <v>#REF!</v>
      </c>
      <c r="Q28" s="436" t="e">
        <f>'Asset growth factor'!Z11</f>
        <v>#REF!</v>
      </c>
      <c r="R28" s="436" t="e">
        <f>'Asset growth factor'!AA11</f>
        <v>#REF!</v>
      </c>
    </row>
    <row r="30" spans="1:27" customFormat="1" x14ac:dyDescent="0.2"/>
    <row r="31" spans="1:27" customFormat="1" x14ac:dyDescent="0.2"/>
    <row r="32" spans="1:27" customFormat="1" x14ac:dyDescent="0.2"/>
    <row r="33" customFormat="1" x14ac:dyDescent="0.2"/>
    <row r="34" customFormat="1" x14ac:dyDescent="0.2"/>
    <row r="35" customFormat="1" x14ac:dyDescent="0.2"/>
    <row r="36" customFormat="1" x14ac:dyDescent="0.2"/>
    <row r="37" customFormat="1" x14ac:dyDescent="0.2"/>
    <row r="38" customFormat="1" x14ac:dyDescent="0.2"/>
    <row r="39" customFormat="1" x14ac:dyDescent="0.2"/>
    <row r="40" customFormat="1" x14ac:dyDescent="0.2"/>
    <row r="41" customFormat="1" x14ac:dyDescent="0.2"/>
    <row r="42" customFormat="1" x14ac:dyDescent="0.2"/>
    <row r="43" customFormat="1" x14ac:dyDescent="0.2"/>
    <row r="44" customFormat="1" x14ac:dyDescent="0.2"/>
    <row r="45" customFormat="1" x14ac:dyDescent="0.2"/>
    <row r="46" customFormat="1" x14ac:dyDescent="0.2"/>
    <row r="47" customFormat="1" x14ac:dyDescent="0.2"/>
    <row r="48" customFormat="1" x14ac:dyDescent="0.2"/>
    <row r="49" customFormat="1" x14ac:dyDescent="0.2"/>
    <row r="50" customFormat="1" x14ac:dyDescent="0.2"/>
    <row r="51" customFormat="1" x14ac:dyDescent="0.2"/>
    <row r="52" customFormat="1" x14ac:dyDescent="0.2"/>
    <row r="53" customFormat="1" x14ac:dyDescent="0.2"/>
    <row r="54" customFormat="1" x14ac:dyDescent="0.2"/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0000"/>
  </sheetPr>
  <dimension ref="A1:H9"/>
  <sheetViews>
    <sheetView showGridLines="0" workbookViewId="0">
      <selection activeCell="A14" sqref="A14"/>
    </sheetView>
  </sheetViews>
  <sheetFormatPr defaultRowHeight="14.25" x14ac:dyDescent="0.2"/>
  <cols>
    <col min="1" max="1" width="66.375" bestFit="1" customWidth="1"/>
  </cols>
  <sheetData>
    <row r="1" spans="1:8" ht="15" x14ac:dyDescent="0.25">
      <c r="A1" s="1"/>
      <c r="B1" s="1"/>
      <c r="C1" s="1"/>
      <c r="D1" s="1"/>
      <c r="E1" s="1"/>
      <c r="F1" s="1"/>
      <c r="G1" s="1"/>
      <c r="H1" s="1"/>
    </row>
    <row r="2" spans="1:8" ht="15" x14ac:dyDescent="0.25">
      <c r="A2" s="1" t="s">
        <v>31</v>
      </c>
    </row>
    <row r="3" spans="1:8" x14ac:dyDescent="0.2">
      <c r="A3" t="s">
        <v>33</v>
      </c>
      <c r="B3" s="2">
        <v>1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</row>
    <row r="4" spans="1:8" x14ac:dyDescent="0.2">
      <c r="A4" t="s">
        <v>34</v>
      </c>
      <c r="B4" s="2">
        <v>1</v>
      </c>
      <c r="C4" s="2">
        <v>1</v>
      </c>
      <c r="D4" s="2">
        <v>1</v>
      </c>
      <c r="E4" s="2">
        <v>1</v>
      </c>
      <c r="F4" s="2">
        <v>1</v>
      </c>
      <c r="G4" s="2">
        <v>1</v>
      </c>
      <c r="H4" s="2">
        <v>1</v>
      </c>
    </row>
    <row r="5" spans="1:8" x14ac:dyDescent="0.2">
      <c r="A5" t="s">
        <v>35</v>
      </c>
      <c r="B5" s="2">
        <v>1</v>
      </c>
      <c r="C5" s="2">
        <v>1</v>
      </c>
      <c r="D5" s="2">
        <v>1</v>
      </c>
      <c r="E5" s="2">
        <v>1</v>
      </c>
      <c r="F5" s="2">
        <v>1</v>
      </c>
      <c r="G5" s="2">
        <v>1</v>
      </c>
      <c r="H5" s="2">
        <v>1</v>
      </c>
    </row>
    <row r="6" spans="1:8" x14ac:dyDescent="0.2">
      <c r="A6" t="s">
        <v>36</v>
      </c>
      <c r="B6" s="2">
        <v>1</v>
      </c>
      <c r="C6" s="2">
        <v>1</v>
      </c>
      <c r="D6" s="2">
        <v>1</v>
      </c>
      <c r="E6" s="2">
        <v>1</v>
      </c>
      <c r="F6" s="2">
        <v>1</v>
      </c>
      <c r="G6" s="2">
        <v>1</v>
      </c>
      <c r="H6" s="2">
        <v>1</v>
      </c>
    </row>
    <row r="7" spans="1:8" x14ac:dyDescent="0.2">
      <c r="A7" t="s">
        <v>37</v>
      </c>
      <c r="B7" s="2">
        <v>1</v>
      </c>
      <c r="C7" s="2">
        <v>1</v>
      </c>
      <c r="D7" s="2">
        <v>1</v>
      </c>
      <c r="E7" s="2">
        <v>1</v>
      </c>
      <c r="F7" s="2">
        <v>1</v>
      </c>
      <c r="G7" s="2">
        <v>1</v>
      </c>
      <c r="H7" s="2">
        <v>1</v>
      </c>
    </row>
    <row r="8" spans="1:8" x14ac:dyDescent="0.2">
      <c r="A8" t="s">
        <v>38</v>
      </c>
      <c r="B8" s="2">
        <v>1</v>
      </c>
      <c r="C8" s="2">
        <v>1</v>
      </c>
      <c r="D8" s="2">
        <v>1</v>
      </c>
      <c r="E8" s="2">
        <v>1</v>
      </c>
      <c r="F8" s="2">
        <v>1</v>
      </c>
      <c r="G8" s="2">
        <v>1</v>
      </c>
      <c r="H8" s="2">
        <v>1</v>
      </c>
    </row>
    <row r="9" spans="1:8" x14ac:dyDescent="0.2">
      <c r="A9" t="s">
        <v>39</v>
      </c>
      <c r="B9" s="2">
        <v>1</v>
      </c>
      <c r="C9" s="2">
        <v>1</v>
      </c>
      <c r="D9" s="2">
        <v>1</v>
      </c>
      <c r="E9" s="2">
        <v>1</v>
      </c>
      <c r="F9" s="2">
        <v>1</v>
      </c>
      <c r="G9" s="2">
        <v>1</v>
      </c>
      <c r="H9" s="2">
        <v>1</v>
      </c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C00000"/>
  </sheetPr>
  <dimension ref="A1:L8"/>
  <sheetViews>
    <sheetView zoomScaleNormal="100" workbookViewId="0">
      <selection activeCell="E20" sqref="E20"/>
    </sheetView>
  </sheetViews>
  <sheetFormatPr defaultRowHeight="14.25" x14ac:dyDescent="0.2"/>
  <cols>
    <col min="1" max="1" width="31.875" bestFit="1" customWidth="1"/>
  </cols>
  <sheetData>
    <row r="1" spans="1:12" ht="15" x14ac:dyDescent="0.25">
      <c r="B1" s="5" t="s">
        <v>175</v>
      </c>
      <c r="C1" s="5" t="s">
        <v>176</v>
      </c>
      <c r="D1" s="5" t="s">
        <v>159</v>
      </c>
      <c r="E1" s="5" t="s">
        <v>160</v>
      </c>
      <c r="F1" s="5" t="s">
        <v>117</v>
      </c>
      <c r="G1" s="5" t="s">
        <v>118</v>
      </c>
      <c r="H1" s="5" t="s">
        <v>0</v>
      </c>
      <c r="I1" s="5" t="s">
        <v>1</v>
      </c>
      <c r="J1" s="5" t="s">
        <v>2</v>
      </c>
      <c r="K1" s="5" t="s">
        <v>3</v>
      </c>
      <c r="L1" s="5" t="s">
        <v>28</v>
      </c>
    </row>
    <row r="2" spans="1:12" x14ac:dyDescent="0.2">
      <c r="A2" t="s">
        <v>161</v>
      </c>
      <c r="B2" s="8"/>
      <c r="C2" s="8">
        <v>2.4500000000000001E-2</v>
      </c>
      <c r="D2" s="8">
        <v>2.4879227053139941E-2</v>
      </c>
      <c r="E2" s="8">
        <v>1.5083667216592156E-2</v>
      </c>
      <c r="F2" s="8">
        <v>1.2769909449732886E-2</v>
      </c>
      <c r="G2" s="8">
        <v>1.95E-2</v>
      </c>
      <c r="H2" s="8">
        <v>2.5000000000000001E-2</v>
      </c>
      <c r="I2" s="8">
        <f>H2</f>
        <v>2.5000000000000001E-2</v>
      </c>
      <c r="J2" s="8">
        <f t="shared" ref="J2:L2" si="0">I2</f>
        <v>2.5000000000000001E-2</v>
      </c>
      <c r="K2" s="8">
        <f t="shared" si="0"/>
        <v>2.5000000000000001E-2</v>
      </c>
      <c r="L2" s="8">
        <f t="shared" si="0"/>
        <v>2.5000000000000001E-2</v>
      </c>
    </row>
    <row r="3" spans="1:12" x14ac:dyDescent="0.2">
      <c r="A3" t="s">
        <v>156</v>
      </c>
      <c r="B3" s="8"/>
      <c r="C3" s="8">
        <f t="shared" ref="C3:D3" si="1">D3/(1+D2)</f>
        <v>0.93095234400982774</v>
      </c>
      <c r="D3" s="8">
        <f t="shared" si="1"/>
        <v>0.95411371875210105</v>
      </c>
      <c r="E3" s="8">
        <f>F3/(1+F2)</f>
        <v>0.96850525257254294</v>
      </c>
      <c r="F3" s="8">
        <f>G3/(1+G2)</f>
        <v>0.98087297694948494</v>
      </c>
      <c r="G3" s="2">
        <v>1</v>
      </c>
      <c r="H3" s="8">
        <f>(1+H2)</f>
        <v>1.0249999999999999</v>
      </c>
      <c r="I3" s="2">
        <f>H3*(1+I2)</f>
        <v>1.0506249999999999</v>
      </c>
      <c r="J3" s="2">
        <f t="shared" ref="J3:L3" si="2">I3*(1+J2)</f>
        <v>1.0768906249999999</v>
      </c>
      <c r="K3" s="2">
        <f t="shared" si="2"/>
        <v>1.1038128906249998</v>
      </c>
      <c r="L3" s="2">
        <f t="shared" si="2"/>
        <v>1.1314082128906247</v>
      </c>
    </row>
    <row r="4" spans="1:12" x14ac:dyDescent="0.2">
      <c r="A4" t="s">
        <v>157</v>
      </c>
      <c r="B4" s="8"/>
      <c r="C4" s="8"/>
      <c r="D4" s="8"/>
      <c r="E4" s="8">
        <v>1</v>
      </c>
      <c r="F4" s="8">
        <f>E4*(1+F2)</f>
        <v>1.0127699094497329</v>
      </c>
      <c r="G4" s="8">
        <f>F4*(1+G2)</f>
        <v>1.0325189226840028</v>
      </c>
    </row>
    <row r="5" spans="1:12" x14ac:dyDescent="0.2">
      <c r="A5" t="s">
        <v>158</v>
      </c>
      <c r="B5" s="2"/>
      <c r="C5" s="2"/>
      <c r="D5" s="2">
        <v>1</v>
      </c>
      <c r="E5" s="2">
        <f>D5*(1+E2)</f>
        <v>1.0150836672165922</v>
      </c>
      <c r="F5" s="2">
        <f>E5*(1+F2)</f>
        <v>1.0280461937308509</v>
      </c>
      <c r="G5" s="2">
        <f>F5*(1+G2)</f>
        <v>1.0480930945086027</v>
      </c>
    </row>
    <row r="6" spans="1:12" x14ac:dyDescent="0.2">
      <c r="A6" t="s">
        <v>173</v>
      </c>
      <c r="B6" s="8"/>
      <c r="C6" s="8"/>
      <c r="D6" s="8">
        <f>E6/(1+E2)</f>
        <v>0.95411371875210105</v>
      </c>
      <c r="E6" s="8">
        <f>F6/(1+F2)</f>
        <v>0.96850525257254294</v>
      </c>
      <c r="F6" s="8">
        <f>G6/(1+G2)</f>
        <v>0.98087297694948494</v>
      </c>
      <c r="G6" s="2">
        <v>1</v>
      </c>
    </row>
    <row r="7" spans="1:12" x14ac:dyDescent="0.2">
      <c r="A7" t="s">
        <v>239</v>
      </c>
      <c r="B7" s="256">
        <v>1</v>
      </c>
      <c r="C7" s="8">
        <f>B7*(1+C2)</f>
        <v>1.0245</v>
      </c>
      <c r="D7" s="8">
        <f>C7*(1+D2)</f>
        <v>1.0499887681159419</v>
      </c>
      <c r="E7" s="8">
        <f>D7*(1+E2)</f>
        <v>1.0658264492753624</v>
      </c>
      <c r="F7" s="8">
        <f>E7*(1+F2)</f>
        <v>1.0794369565217392</v>
      </c>
      <c r="G7" s="8">
        <f>F7*(1+G2)</f>
        <v>1.1004859771739133</v>
      </c>
    </row>
    <row r="8" spans="1:12" x14ac:dyDescent="0.2">
      <c r="B8" s="256"/>
      <c r="C8" s="2"/>
      <c r="D8" s="2"/>
      <c r="E8" s="2"/>
      <c r="F8" s="2"/>
      <c r="G8" s="2"/>
    </row>
  </sheetData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3" tint="-0.249977111117893"/>
  </sheetPr>
  <dimension ref="A1:T86"/>
  <sheetViews>
    <sheetView workbookViewId="0">
      <pane xSplit="2" ySplit="2" topLeftCell="C3" activePane="bottomRight" state="frozen"/>
      <selection activeCell="B5" sqref="B5:H5"/>
      <selection pane="topRight" activeCell="B5" sqref="B5:H5"/>
      <selection pane="bottomLeft" activeCell="B5" sqref="B5:H5"/>
      <selection pane="bottomRight" activeCell="J19" sqref="J19"/>
    </sheetView>
  </sheetViews>
  <sheetFormatPr defaultColWidth="9" defaultRowHeight="12" x14ac:dyDescent="0.2"/>
  <cols>
    <col min="1" max="1" width="10.875" style="345" customWidth="1"/>
    <col min="2" max="2" width="26.75" style="344" bestFit="1" customWidth="1"/>
    <col min="3" max="3" width="8.375" style="344" customWidth="1"/>
    <col min="4" max="4" width="16.5" style="344" customWidth="1"/>
    <col min="5" max="5" width="13.625" style="344" customWidth="1"/>
    <col min="6" max="10" width="12.625" style="344" bestFit="1" customWidth="1"/>
    <col min="11" max="11" width="11.75" style="344" bestFit="1" customWidth="1"/>
    <col min="12" max="13" width="3" style="344" customWidth="1"/>
    <col min="14" max="19" width="10.5" style="344" bestFit="1" customWidth="1"/>
    <col min="20" max="20" width="12.625" style="344" bestFit="1" customWidth="1"/>
    <col min="21" max="16384" width="9" style="344"/>
  </cols>
  <sheetData>
    <row r="1" spans="1:20" ht="12.75" thickBot="1" x14ac:dyDescent="0.25">
      <c r="A1" s="346"/>
    </row>
    <row r="2" spans="1:20" ht="22.5" x14ac:dyDescent="0.2">
      <c r="A2" s="346" t="s">
        <v>100</v>
      </c>
      <c r="B2" s="347" t="s">
        <v>43</v>
      </c>
      <c r="C2" s="348"/>
      <c r="D2" s="349" t="s">
        <v>103</v>
      </c>
      <c r="E2" s="349" t="s">
        <v>104</v>
      </c>
      <c r="F2" s="349" t="s">
        <v>105</v>
      </c>
      <c r="G2" s="349" t="s">
        <v>106</v>
      </c>
      <c r="H2" s="349" t="s">
        <v>107</v>
      </c>
      <c r="I2" s="349" t="s">
        <v>108</v>
      </c>
      <c r="J2" s="349" t="s">
        <v>109</v>
      </c>
      <c r="K2" s="350" t="s">
        <v>29</v>
      </c>
      <c r="N2" s="351" t="str">
        <f t="shared" ref="N2:T2" si="0">D2</f>
        <v>2017-18</v>
      </c>
      <c r="O2" s="351" t="str">
        <f t="shared" si="0"/>
        <v>2018-19</v>
      </c>
      <c r="P2" s="351" t="str">
        <f t="shared" si="0"/>
        <v>2019-20</v>
      </c>
      <c r="Q2" s="351" t="str">
        <f t="shared" si="0"/>
        <v>2020-21</v>
      </c>
      <c r="R2" s="351" t="str">
        <f t="shared" si="0"/>
        <v>2021-22</v>
      </c>
      <c r="S2" s="351" t="str">
        <f t="shared" si="0"/>
        <v>2022-23</v>
      </c>
      <c r="T2" s="351" t="str">
        <f t="shared" si="0"/>
        <v>2023-24</v>
      </c>
    </row>
    <row r="3" spans="1:20" x14ac:dyDescent="0.2">
      <c r="A3" s="525"/>
      <c r="B3" s="352" t="s">
        <v>134</v>
      </c>
      <c r="C3" s="352"/>
      <c r="D3" s="353">
        <f t="shared" ref="D3:K3" si="1">SUM(D4:D18)</f>
        <v>445147129.35820693</v>
      </c>
      <c r="E3" s="353">
        <f t="shared" si="1"/>
        <v>478731283.5956046</v>
      </c>
      <c r="F3" s="353">
        <f t="shared" si="1"/>
        <v>494519485.2183522</v>
      </c>
      <c r="G3" s="353">
        <f t="shared" si="1"/>
        <v>407644766.40809667</v>
      </c>
      <c r="H3" s="353">
        <f t="shared" si="1"/>
        <v>405585185.88440585</v>
      </c>
      <c r="I3" s="353">
        <f t="shared" si="1"/>
        <v>392427378.62970823</v>
      </c>
      <c r="J3" s="353">
        <f t="shared" si="1"/>
        <v>380976923.71536678</v>
      </c>
      <c r="K3" s="353">
        <f t="shared" si="1"/>
        <v>2081153739.8559296</v>
      </c>
      <c r="N3" s="353">
        <f t="shared" ref="N3:T3" si="2">SUM(N4:N18)</f>
        <v>436632789.95410186</v>
      </c>
      <c r="O3" s="353">
        <f t="shared" si="2"/>
        <v>478731283.5956046</v>
      </c>
      <c r="P3" s="353">
        <f t="shared" si="2"/>
        <v>506882472.34881103</v>
      </c>
      <c r="Q3" s="353">
        <f t="shared" si="2"/>
        <v>428281782.70750648</v>
      </c>
      <c r="R3" s="353">
        <f t="shared" si="2"/>
        <v>436770884.31779897</v>
      </c>
      <c r="S3" s="353">
        <f t="shared" si="2"/>
        <v>433166399.16564947</v>
      </c>
      <c r="T3" s="353">
        <f t="shared" si="2"/>
        <v>431040420.41337091</v>
      </c>
    </row>
    <row r="4" spans="1:20" x14ac:dyDescent="0.2">
      <c r="A4" s="525"/>
      <c r="B4" s="344" t="s">
        <v>5</v>
      </c>
      <c r="D4" s="354">
        <f>Capex_fully_loaded!B27+Capex_fully_loaded!B7+Capex_fully_loaded!B17</f>
        <v>31033224.084629782</v>
      </c>
      <c r="E4" s="354">
        <f>Capex_fully_loaded!C27+Capex_fully_loaded!C7+Capex_fully_loaded!C17</f>
        <v>32777030.76968316</v>
      </c>
      <c r="F4" s="355">
        <f>Capex_fully_loaded!D27+Capex_fully_loaded!D7+Capex_fully_loaded!D17</f>
        <v>32659667.483899139</v>
      </c>
      <c r="G4" s="355">
        <f>Capex_fully_loaded!E27+Capex_fully_loaded!E7+Capex_fully_loaded!E17</f>
        <v>27179620.971692402</v>
      </c>
      <c r="H4" s="355">
        <f>Capex_fully_loaded!F27+Capex_fully_loaded!F7+Capex_fully_loaded!F17</f>
        <v>23131864.61119993</v>
      </c>
      <c r="I4" s="355">
        <f>Capex_fully_loaded!G27+Capex_fully_loaded!G7+Capex_fully_loaded!G17</f>
        <v>21024705.908088751</v>
      </c>
      <c r="J4" s="355">
        <f>Capex_fully_loaded!H27+Capex_fully_loaded!H7+Capex_fully_loaded!H17</f>
        <v>24221498.73726134</v>
      </c>
      <c r="K4" s="356">
        <f t="shared" ref="K4:K17" si="3">SUM(F4:J4)</f>
        <v>128217357.71214156</v>
      </c>
      <c r="N4" s="355">
        <f>Capex_fully_loaded!L27+Capex_fully_loaded!L7+Capex_fully_loaded!L17</f>
        <v>30439650.892231267</v>
      </c>
      <c r="O4" s="355">
        <f>Capex_fully_loaded!M27+Capex_fully_loaded!M7+Capex_fully_loaded!M17</f>
        <v>32777030.76968316</v>
      </c>
      <c r="P4" s="355">
        <f>Capex_fully_loaded!N27+Capex_fully_loaded!N7+Capex_fully_loaded!N17</f>
        <v>33476159.170996614</v>
      </c>
      <c r="Q4" s="355">
        <f>Capex_fully_loaded!O27+Capex_fully_loaded!O7+Capex_fully_loaded!O17</f>
        <v>28555589.283384327</v>
      </c>
      <c r="R4" s="355">
        <f>Capex_fully_loaded!P27+Capex_fully_loaded!P7+Capex_fully_loaded!P17</f>
        <v>24910488.138570476</v>
      </c>
      <c r="S4" s="355">
        <f>Capex_fully_loaded!Q27+Capex_fully_loaded!Q7+Capex_fully_loaded!Q17</f>
        <v>23207341.402947959</v>
      </c>
      <c r="T4" s="355">
        <f>Capex_fully_loaded!R27+Capex_fully_loaded!R7+Capex_fully_loaded!R17</f>
        <v>27404402.599857375</v>
      </c>
    </row>
    <row r="5" spans="1:20" x14ac:dyDescent="0.2">
      <c r="A5" s="525"/>
      <c r="B5" s="344" t="s">
        <v>6</v>
      </c>
      <c r="D5" s="354">
        <f>Capex_fully_loaded!B28+Capex_fully_loaded!B8+Capex_fully_loaded!B18</f>
        <v>161150555.88599169</v>
      </c>
      <c r="E5" s="354">
        <f>Capex_fully_loaded!C28+Capex_fully_loaded!C8+Capex_fully_loaded!C18</f>
        <v>162553552.06959271</v>
      </c>
      <c r="F5" s="355">
        <f>Capex_fully_loaded!D28+Capex_fully_loaded!D8+Capex_fully_loaded!D18</f>
        <v>166401430.69629353</v>
      </c>
      <c r="G5" s="355">
        <f>Capex_fully_loaded!E28+Capex_fully_loaded!E8+Capex_fully_loaded!E18</f>
        <v>154847607.25416031</v>
      </c>
      <c r="H5" s="355">
        <f>Capex_fully_loaded!F28+Capex_fully_loaded!F8+Capex_fully_loaded!F18</f>
        <v>147320554.11980435</v>
      </c>
      <c r="I5" s="355">
        <f>Capex_fully_loaded!G28+Capex_fully_loaded!G8+Capex_fully_loaded!G18</f>
        <v>147724527.21118629</v>
      </c>
      <c r="J5" s="355">
        <f>Capex_fully_loaded!H28+Capex_fully_loaded!H8+Capex_fully_loaded!H18</f>
        <v>146546073.04026222</v>
      </c>
      <c r="K5" s="356">
        <f t="shared" si="3"/>
        <v>762840192.32170677</v>
      </c>
      <c r="N5" s="355">
        <f>Capex_fully_loaded!L28+Capex_fully_loaded!L8+Capex_fully_loaded!L18</f>
        <v>158068225.48895702</v>
      </c>
      <c r="O5" s="355">
        <f>Capex_fully_loaded!M28+Capex_fully_loaded!M8+Capex_fully_loaded!M18</f>
        <v>162553552.06959271</v>
      </c>
      <c r="P5" s="355">
        <f>Capex_fully_loaded!N28+Capex_fully_loaded!N8+Capex_fully_loaded!N18</f>
        <v>170561466.46370086</v>
      </c>
      <c r="Q5" s="355">
        <f>Capex_fully_loaded!O28+Capex_fully_loaded!O8+Capex_fully_loaded!O18</f>
        <v>162686767.37140217</v>
      </c>
      <c r="R5" s="355">
        <f>Capex_fully_loaded!P28+Capex_fully_loaded!P8+Capex_fully_loaded!P18</f>
        <v>158648123.6014224</v>
      </c>
      <c r="S5" s="355">
        <f>Capex_fully_loaded!Q28+Capex_fully_loaded!Q8+Capex_fully_loaded!Q18</f>
        <v>163060237.39719099</v>
      </c>
      <c r="T5" s="355">
        <f>Capex_fully_loaded!R28+Capex_fully_loaded!R8+Capex_fully_loaded!R18</f>
        <v>165803430.60462201</v>
      </c>
    </row>
    <row r="6" spans="1:20" x14ac:dyDescent="0.2">
      <c r="A6" s="525"/>
      <c r="B6" s="344" t="s">
        <v>7</v>
      </c>
      <c r="D6" s="354">
        <f>Capex_fully_loaded!B29+Capex_fully_loaded!B9+Capex_fully_loaded!B19</f>
        <v>45897030.83886756</v>
      </c>
      <c r="E6" s="354">
        <f>Capex_fully_loaded!C29+Capex_fully_loaded!C9+Capex_fully_loaded!C19</f>
        <v>37828760.619855449</v>
      </c>
      <c r="F6" s="355">
        <f>Capex_fully_loaded!D29+Capex_fully_loaded!D9+Capex_fully_loaded!D19</f>
        <v>41546797.033152051</v>
      </c>
      <c r="G6" s="355">
        <f>Capex_fully_loaded!E29+Capex_fully_loaded!E9+Capex_fully_loaded!E19</f>
        <v>41299835.444051988</v>
      </c>
      <c r="H6" s="355">
        <f>Capex_fully_loaded!F29+Capex_fully_loaded!F9+Capex_fully_loaded!F19</f>
        <v>39727883.845127128</v>
      </c>
      <c r="I6" s="355">
        <f>Capex_fully_loaded!G29+Capex_fully_loaded!G9+Capex_fully_loaded!G19</f>
        <v>38545037.470378853</v>
      </c>
      <c r="J6" s="355">
        <f>Capex_fully_loaded!H29+Capex_fully_loaded!H9+Capex_fully_loaded!H19</f>
        <v>37769322.223957054</v>
      </c>
      <c r="K6" s="356">
        <f t="shared" si="3"/>
        <v>198888876.01666707</v>
      </c>
      <c r="N6" s="355">
        <f>Capex_fully_loaded!L29+Capex_fully_loaded!L9+Capex_fully_loaded!L19</f>
        <v>45019157.272062339</v>
      </c>
      <c r="O6" s="355">
        <f>Capex_fully_loaded!M29+Capex_fully_loaded!M9+Capex_fully_loaded!M19</f>
        <v>37828760.619855449</v>
      </c>
      <c r="P6" s="355">
        <f>Capex_fully_loaded!N29+Capex_fully_loaded!N9+Capex_fully_loaded!N19</f>
        <v>42585466.958980851</v>
      </c>
      <c r="Q6" s="355">
        <f>Capex_fully_loaded!O29+Capex_fully_loaded!O9+Capex_fully_loaded!O19</f>
        <v>43390639.61340712</v>
      </c>
      <c r="R6" s="355">
        <f>Capex_fully_loaded!P29+Capex_fully_loaded!P9+Capex_fully_loaded!P19</f>
        <v>42782585.663906351</v>
      </c>
      <c r="S6" s="355">
        <f>Capex_fully_loaded!Q29+Capex_fully_loaded!Q9+Capex_fully_loaded!Q19</f>
        <v>42546509.229427814</v>
      </c>
      <c r="T6" s="355">
        <f>Capex_fully_loaded!R29+Capex_fully_loaded!R9+Capex_fully_loaded!R19</f>
        <v>42732521.359497406</v>
      </c>
    </row>
    <row r="7" spans="1:20" x14ac:dyDescent="0.2">
      <c r="A7" s="525"/>
      <c r="B7" s="344" t="s">
        <v>8</v>
      </c>
      <c r="D7" s="354">
        <f>Capex_fully_loaded!B30+Capex_fully_loaded!B10+Capex_fully_loaded!B20</f>
        <v>38607132.467088051</v>
      </c>
      <c r="E7" s="354">
        <f>Capex_fully_loaded!C30+Capex_fully_loaded!C10+Capex_fully_loaded!C20</f>
        <v>39113168.382931039</v>
      </c>
      <c r="F7" s="355">
        <f>Capex_fully_loaded!D30+Capex_fully_loaded!D10+Capex_fully_loaded!D20</f>
        <v>27532915.563070379</v>
      </c>
      <c r="G7" s="355">
        <f>Capex_fully_loaded!E30+Capex_fully_loaded!E10+Capex_fully_loaded!E20</f>
        <v>28553000.159496218</v>
      </c>
      <c r="H7" s="355">
        <f>Capex_fully_loaded!F30+Capex_fully_loaded!F10+Capex_fully_loaded!F20</f>
        <v>32214379.651362106</v>
      </c>
      <c r="I7" s="355">
        <f>Capex_fully_loaded!G30+Capex_fully_loaded!G10+Capex_fully_loaded!G20</f>
        <v>31370939.535649352</v>
      </c>
      <c r="J7" s="355">
        <f>Capex_fully_loaded!H30+Capex_fully_loaded!H10+Capex_fully_loaded!H20</f>
        <v>23090914.3278194</v>
      </c>
      <c r="K7" s="356">
        <f t="shared" si="3"/>
        <v>142762149.23739746</v>
      </c>
      <c r="N7" s="355">
        <f>Capex_fully_loaded!L30+Capex_fully_loaded!L10+Capex_fully_loaded!L20</f>
        <v>37868692.954475768</v>
      </c>
      <c r="O7" s="355">
        <f>Capex_fully_loaded!M30+Capex_fully_loaded!M10+Capex_fully_loaded!M20</f>
        <v>39113168.382931039</v>
      </c>
      <c r="P7" s="355">
        <f>Capex_fully_loaded!N30+Capex_fully_loaded!N10+Capex_fully_loaded!N20</f>
        <v>28221238.452147137</v>
      </c>
      <c r="Q7" s="355">
        <f>Capex_fully_loaded!O30+Capex_fully_loaded!O10+Capex_fully_loaded!O20</f>
        <v>29998495.792570714</v>
      </c>
      <c r="R7" s="355">
        <f>Capex_fully_loaded!P30+Capex_fully_loaded!P10+Capex_fully_loaded!P20</f>
        <v>34691363.436742619</v>
      </c>
      <c r="S7" s="355">
        <f>Capex_fully_loaded!Q30+Capex_fully_loaded!Q10+Capex_fully_loaded!Q20</f>
        <v>34627647.450467199</v>
      </c>
      <c r="T7" s="355">
        <f>Capex_fully_loaded!R30+Capex_fully_loaded!R10+Capex_fully_loaded!R20</f>
        <v>26125250.113648668</v>
      </c>
    </row>
    <row r="8" spans="1:20" x14ac:dyDescent="0.2">
      <c r="A8" s="525"/>
      <c r="B8" s="344" t="s">
        <v>9</v>
      </c>
      <c r="D8" s="354">
        <f>Capex_fully_loaded!B31+Capex_fully_loaded!B11+Capex_fully_loaded!B21</f>
        <v>59105089.842266373</v>
      </c>
      <c r="E8" s="354">
        <f>Capex_fully_loaded!C31+Capex_fully_loaded!C11+Capex_fully_loaded!C21</f>
        <v>57984534.759499498</v>
      </c>
      <c r="F8" s="355">
        <f>Capex_fully_loaded!D31+Capex_fully_loaded!D11+Capex_fully_loaded!D21</f>
        <v>53099027.05770202</v>
      </c>
      <c r="G8" s="355">
        <f>Capex_fully_loaded!E31+Capex_fully_loaded!E11+Capex_fully_loaded!E21</f>
        <v>49534605.236645125</v>
      </c>
      <c r="H8" s="355">
        <f>Capex_fully_loaded!F31+Capex_fully_loaded!F11+Capex_fully_loaded!F21</f>
        <v>46741777.074500583</v>
      </c>
      <c r="I8" s="355">
        <f>Capex_fully_loaded!G31+Capex_fully_loaded!G11+Capex_fully_loaded!G21</f>
        <v>46096092.838427529</v>
      </c>
      <c r="J8" s="355">
        <f>Capex_fully_loaded!H31+Capex_fully_loaded!H11+Capex_fully_loaded!H21</f>
        <v>45496906.250132963</v>
      </c>
      <c r="K8" s="356">
        <f t="shared" si="3"/>
        <v>240968408.45740825</v>
      </c>
      <c r="N8" s="355">
        <f>Capex_fully_loaded!L31+Capex_fully_loaded!L11+Capex_fully_loaded!L21</f>
        <v>57974585.426450573</v>
      </c>
      <c r="O8" s="355">
        <f>Capex_fully_loaded!M31+Capex_fully_loaded!M11+Capex_fully_loaded!M21</f>
        <v>57984534.759499498</v>
      </c>
      <c r="P8" s="355">
        <f>Capex_fully_loaded!N31+Capex_fully_loaded!N11+Capex_fully_loaded!N21</f>
        <v>54426502.734144561</v>
      </c>
      <c r="Q8" s="355">
        <f>Capex_fully_loaded!O31+Capex_fully_loaded!O11+Capex_fully_loaded!O21</f>
        <v>52042294.626750283</v>
      </c>
      <c r="R8" s="355">
        <f>Capex_fully_loaded!P31+Capex_fully_loaded!P11+Capex_fully_loaded!P21</f>
        <v>50335781.527369596</v>
      </c>
      <c r="S8" s="355">
        <f>Capex_fully_loaded!Q31+Capex_fully_loaded!Q11+Capex_fully_loaded!Q21</f>
        <v>50881461.482503049</v>
      </c>
      <c r="T8" s="355">
        <f>Capex_fully_loaded!R31+Capex_fully_loaded!R11+Capex_fully_loaded!R21</f>
        <v>51475573.39251522</v>
      </c>
    </row>
    <row r="9" spans="1:20" x14ac:dyDescent="0.2">
      <c r="A9" s="525"/>
      <c r="B9" s="344" t="s">
        <v>10</v>
      </c>
      <c r="D9" s="354">
        <f>Capex_fully_loaded!B32+Capex_fully_loaded!B12+Capex_fully_loaded!B22</f>
        <v>4028166.517781693</v>
      </c>
      <c r="E9" s="354">
        <f>Capex_fully_loaded!C32+Capex_fully_loaded!C12+Capex_fully_loaded!C22</f>
        <v>4706906.3925782889</v>
      </c>
      <c r="F9" s="355">
        <f>Capex_fully_loaded!D32+Capex_fully_loaded!D12+Capex_fully_loaded!D22</f>
        <v>6302914.176711347</v>
      </c>
      <c r="G9" s="355">
        <f>Capex_fully_loaded!E32+Capex_fully_loaded!E12+Capex_fully_loaded!E22</f>
        <v>5324120.2945780847</v>
      </c>
      <c r="H9" s="355">
        <f>Capex_fully_loaded!F32+Capex_fully_loaded!F12+Capex_fully_loaded!F22</f>
        <v>4788827.6396478359</v>
      </c>
      <c r="I9" s="355">
        <f>Capex_fully_loaded!G32+Capex_fully_loaded!G12+Capex_fully_loaded!G22</f>
        <v>4613268.2860858776</v>
      </c>
      <c r="J9" s="355">
        <f>Capex_fully_loaded!H32+Capex_fully_loaded!H12+Capex_fully_loaded!H22</f>
        <v>4523135.0728602447</v>
      </c>
      <c r="K9" s="356">
        <f t="shared" si="3"/>
        <v>25552265.46988339</v>
      </c>
      <c r="N9" s="355">
        <f>Capex_fully_loaded!L32+Capex_fully_loaded!L12+Capex_fully_loaded!L22</f>
        <v>3951119.6839447692</v>
      </c>
      <c r="O9" s="355">
        <f>Capex_fully_loaded!M32+Capex_fully_loaded!M12+Capex_fully_loaded!M22</f>
        <v>4706906.3925782889</v>
      </c>
      <c r="P9" s="355">
        <f>Capex_fully_loaded!N32+Capex_fully_loaded!N12+Capex_fully_loaded!N22</f>
        <v>6460487.0311291292</v>
      </c>
      <c r="Q9" s="355">
        <f>Capex_fully_loaded!O32+Capex_fully_loaded!O12+Capex_fully_loaded!O22</f>
        <v>5593653.8844911009</v>
      </c>
      <c r="R9" s="355">
        <f>Capex_fully_loaded!P32+Capex_fully_loaded!P12+Capex_fully_loaded!P22</f>
        <v>5157043.5898776315</v>
      </c>
      <c r="S9" s="355">
        <f>Capex_fully_loaded!Q32+Capex_fully_loaded!Q12+Capex_fully_loaded!Q22</f>
        <v>5092185.0020930916</v>
      </c>
      <c r="T9" s="355">
        <f>Capex_fully_loaded!R32+Capex_fully_loaded!R12+Capex_fully_loaded!R22</f>
        <v>5117512.1694477145</v>
      </c>
    </row>
    <row r="10" spans="1:20" x14ac:dyDescent="0.2">
      <c r="A10" s="525"/>
      <c r="B10" s="344" t="s">
        <v>42</v>
      </c>
      <c r="D10" s="354">
        <f>Capex_fully_loaded!B33+Capex_fully_loaded!B13+Capex_fully_loaded!B23</f>
        <v>15754005.753533296</v>
      </c>
      <c r="E10" s="354">
        <f>Capex_fully_loaded!C33+Capex_fully_loaded!C13+Capex_fully_loaded!C23</f>
        <v>15831204.532511087</v>
      </c>
      <c r="F10" s="355">
        <f>Capex_fully_loaded!D33+Capex_fully_loaded!D13+Capex_fully_loaded!D23</f>
        <v>13043777.281937553</v>
      </c>
      <c r="G10" s="355">
        <f>Capex_fully_loaded!E33+Capex_fully_loaded!E13+Capex_fully_loaded!E23</f>
        <v>11589210.941755451</v>
      </c>
      <c r="H10" s="355">
        <f>Capex_fully_loaded!F33+Capex_fully_loaded!F13+Capex_fully_loaded!F23</f>
        <v>11010236.613263987</v>
      </c>
      <c r="I10" s="355">
        <f>Capex_fully_loaded!G33+Capex_fully_loaded!G13+Capex_fully_loaded!G23</f>
        <v>9935326.1354137007</v>
      </c>
      <c r="J10" s="355">
        <f>Capex_fully_loaded!H33+Capex_fully_loaded!H13+Capex_fully_loaded!H23</f>
        <v>10375319.607450467</v>
      </c>
      <c r="K10" s="356">
        <f t="shared" si="3"/>
        <v>55953870.579821154</v>
      </c>
      <c r="N10" s="355">
        <f>Capex_fully_loaded!L33+Capex_fully_loaded!L13+Capex_fully_loaded!L23</f>
        <v>15452678.522347517</v>
      </c>
      <c r="O10" s="355">
        <f>Capex_fully_loaded!M33+Capex_fully_loaded!M13+Capex_fully_loaded!M23</f>
        <v>15831204.532511087</v>
      </c>
      <c r="P10" s="355">
        <f>Capex_fully_loaded!N33+Capex_fully_loaded!N13+Capex_fully_loaded!N23</f>
        <v>13369871.713985989</v>
      </c>
      <c r="Q10" s="355">
        <f>Capex_fully_loaded!O33+Capex_fully_loaded!O13+Capex_fully_loaded!O23</f>
        <v>12175914.745681819</v>
      </c>
      <c r="R10" s="355">
        <f>Capex_fully_loaded!P33+Capex_fully_loaded!P13+Capex_fully_loaded!P23</f>
        <v>11856820.587855736</v>
      </c>
      <c r="S10" s="355">
        <f>Capex_fully_loaded!Q33+Capex_fully_loaded!Q13+Capex_fully_loaded!Q23</f>
        <v>10966741.060833104</v>
      </c>
      <c r="T10" s="355">
        <f>Capex_fully_loaded!R33+Capex_fully_loaded!R13+Capex_fully_loaded!R23</f>
        <v>11738721.81523459</v>
      </c>
    </row>
    <row r="11" spans="1:20" x14ac:dyDescent="0.2">
      <c r="A11" s="525"/>
      <c r="B11" s="344" t="s">
        <v>11</v>
      </c>
      <c r="D11" s="354">
        <f>Capex_fully_loaded!B34+Capex_fully_loaded!B14+Capex_fully_loaded!B24</f>
        <v>27817.825750422093</v>
      </c>
      <c r="E11" s="354">
        <f>Capex_fully_loaded!C34+Capex_fully_loaded!C14+Capex_fully_loaded!C24</f>
        <v>317895.67334359611</v>
      </c>
      <c r="F11" s="355">
        <f>Capex_fully_loaded!D34+Capex_fully_loaded!D14+Capex_fully_loaded!D24</f>
        <v>16083.324587398536</v>
      </c>
      <c r="G11" s="355">
        <f>Capex_fully_loaded!E34+Capex_fully_loaded!E14+Capex_fully_loaded!E24</f>
        <v>15261.836226445856</v>
      </c>
      <c r="H11" s="355">
        <f>Capex_fully_loaded!F34+Capex_fully_loaded!F14+Capex_fully_loaded!F24</f>
        <v>14827.010811638418</v>
      </c>
      <c r="I11" s="355">
        <f>Capex_fully_loaded!G34+Capex_fully_loaded!G14+Capex_fully_loaded!G24</f>
        <v>14529.315625702051</v>
      </c>
      <c r="J11" s="355">
        <f>Capex_fully_loaded!H34+Capex_fully_loaded!H14+Capex_fully_loaded!H24</f>
        <v>14499.652330037492</v>
      </c>
      <c r="K11" s="356">
        <f t="shared" si="3"/>
        <v>75201.139581222349</v>
      </c>
      <c r="N11" s="355">
        <f>Capex_fully_loaded!L34+Capex_fully_loaded!L14+Capex_fully_loaded!L24</f>
        <v>27285.753556078558</v>
      </c>
      <c r="O11" s="355">
        <f>Capex_fully_loaded!M34+Capex_fully_loaded!M14+Capex_fully_loaded!M24</f>
        <v>317895.67334359611</v>
      </c>
      <c r="P11" s="355">
        <f>Capex_fully_loaded!N34+Capex_fully_loaded!N14+Capex_fully_loaded!N24</f>
        <v>16485.407702083499</v>
      </c>
      <c r="Q11" s="355">
        <f>Capex_fully_loaded!O34+Capex_fully_loaded!O14+Capex_fully_loaded!O24</f>
        <v>16034.466685409676</v>
      </c>
      <c r="R11" s="355">
        <f>Capex_fully_loaded!P34+Capex_fully_loaded!P14+Capex_fully_loaded!P24</f>
        <v>15967.068939827052</v>
      </c>
      <c r="S11" s="355">
        <f>Capex_fully_loaded!Q34+Capex_fully_loaded!Q14+Capex_fully_loaded!Q24</f>
        <v>16037.645879609157</v>
      </c>
      <c r="T11" s="355">
        <f>Capex_fully_loaded!R34+Capex_fully_loaded!R14+Capex_fully_loaded!R24</f>
        <v>16405.0257302631</v>
      </c>
    </row>
    <row r="12" spans="1:20" x14ac:dyDescent="0.2">
      <c r="A12" s="525"/>
      <c r="B12" s="344" t="s">
        <v>12</v>
      </c>
      <c r="D12" s="354">
        <f>Capex_fully_loaded!B35+Capex_fully_loaded!B15+Capex_fully_loaded!B25</f>
        <v>143475.92283643107</v>
      </c>
      <c r="E12" s="354">
        <f>Capex_fully_loaded!C35+Capex_fully_loaded!C15+Capex_fully_loaded!C25</f>
        <v>317895.67334359611</v>
      </c>
      <c r="F12" s="355">
        <f>Capex_fully_loaded!D35+Capex_fully_loaded!D15+Capex_fully_loaded!D25</f>
        <v>16083.324587398536</v>
      </c>
      <c r="G12" s="355">
        <f>Capex_fully_loaded!E35+Capex_fully_loaded!E15+Capex_fully_loaded!E25</f>
        <v>15261.836226445856</v>
      </c>
      <c r="H12" s="355">
        <f>Capex_fully_loaded!F35+Capex_fully_loaded!F15+Capex_fully_loaded!F25</f>
        <v>14827.010811638418</v>
      </c>
      <c r="I12" s="355">
        <f>Capex_fully_loaded!G35+Capex_fully_loaded!G15+Capex_fully_loaded!G25</f>
        <v>14529.315625702051</v>
      </c>
      <c r="J12" s="355">
        <f>Capex_fully_loaded!H35+Capex_fully_loaded!H15+Capex_fully_loaded!H25</f>
        <v>14499.652330037492</v>
      </c>
      <c r="K12" s="356">
        <f t="shared" si="3"/>
        <v>75201.139581222349</v>
      </c>
      <c r="N12" s="355">
        <f>Capex_fully_loaded!L35+Capex_fully_loaded!L15+Capex_fully_loaded!L25</f>
        <v>140731.65555314475</v>
      </c>
      <c r="O12" s="355">
        <f>Capex_fully_loaded!M35+Capex_fully_loaded!M15+Capex_fully_loaded!M25</f>
        <v>317895.67334359611</v>
      </c>
      <c r="P12" s="355">
        <f>Capex_fully_loaded!N35+Capex_fully_loaded!N15+Capex_fully_loaded!N25</f>
        <v>16485.407702083499</v>
      </c>
      <c r="Q12" s="355">
        <f>Capex_fully_loaded!O35+Capex_fully_loaded!O15+Capex_fully_loaded!O25</f>
        <v>16034.466685409676</v>
      </c>
      <c r="R12" s="355">
        <f>Capex_fully_loaded!P35+Capex_fully_loaded!P15+Capex_fully_loaded!P25</f>
        <v>15967.068939827052</v>
      </c>
      <c r="S12" s="355">
        <f>Capex_fully_loaded!Q35+Capex_fully_loaded!Q15+Capex_fully_loaded!Q25</f>
        <v>16037.645879609157</v>
      </c>
      <c r="T12" s="355">
        <f>Capex_fully_loaded!R35+Capex_fully_loaded!R15+Capex_fully_loaded!R25</f>
        <v>16405.0257302631</v>
      </c>
    </row>
    <row r="13" spans="1:20" x14ac:dyDescent="0.2">
      <c r="A13" s="525"/>
      <c r="B13" s="357" t="s">
        <v>206</v>
      </c>
      <c r="C13" s="357"/>
      <c r="D13" s="354">
        <f>Capex_fully_loaded!B37+Capex_fully_loaded!B42</f>
        <v>50318690.323868208</v>
      </c>
      <c r="E13" s="354">
        <f>Capex_fully_loaded!C37+Capex_fully_loaded!C42</f>
        <v>60021291.878550105</v>
      </c>
      <c r="F13" s="355">
        <f>Capex_fully_loaded!D37+Capex_fully_loaded!D42</f>
        <v>80199179.321477264</v>
      </c>
      <c r="G13" s="355">
        <f>Capex_fully_loaded!E37+Capex_fully_loaded!E42</f>
        <v>45906615.021273129</v>
      </c>
      <c r="H13" s="355">
        <f>Capex_fully_loaded!F37+Capex_fully_loaded!F42</f>
        <v>50618382.76511468</v>
      </c>
      <c r="I13" s="355">
        <f>Capex_fully_loaded!G37+Capex_fully_loaded!G42</f>
        <v>34703052.015032537</v>
      </c>
      <c r="J13" s="355">
        <f>Capex_fully_loaded!H37+Capex_fully_loaded!H42</f>
        <v>39914843.85124781</v>
      </c>
      <c r="K13" s="356">
        <f t="shared" si="3"/>
        <v>251342072.97414544</v>
      </c>
      <c r="N13" s="355">
        <f>Capex_fully_loaded!L37+Capex_fully_loaded!L42</f>
        <v>49356243.574171849</v>
      </c>
      <c r="O13" s="355">
        <f>Capex_fully_loaded!M37+Capex_fully_loaded!M42</f>
        <v>60021291.878550105</v>
      </c>
      <c r="P13" s="355">
        <f>Capex_fully_loaded!N37+Capex_fully_loaded!N42</f>
        <v>82204158.804514199</v>
      </c>
      <c r="Q13" s="355">
        <f>Capex_fully_loaded!O37+Capex_fully_loaded!O42</f>
        <v>48230637.406725079</v>
      </c>
      <c r="R13" s="355">
        <f>Capex_fully_loaded!P37+Capex_fully_loaded!P42</f>
        <v>54510461.852413565</v>
      </c>
      <c r="S13" s="355">
        <f>Capex_fully_loaded!Q37+Capex_fully_loaded!Q42</f>
        <v>38305676.158222795</v>
      </c>
      <c r="T13" s="355">
        <f>Capex_fully_loaded!R37+Capex_fully_loaded!R42</f>
        <v>45159982.14954862</v>
      </c>
    </row>
    <row r="14" spans="1:20" x14ac:dyDescent="0.2">
      <c r="A14" s="525"/>
      <c r="B14" s="357" t="s">
        <v>64</v>
      </c>
      <c r="C14" s="357"/>
      <c r="D14" s="354">
        <f>Capex_fully_loaded!B38</f>
        <v>6642008.4524025936</v>
      </c>
      <c r="E14" s="354">
        <f>Capex_fully_loaded!C38</f>
        <v>5771904.8110711342</v>
      </c>
      <c r="F14" s="355">
        <f>Capex_fully_loaded!D38</f>
        <v>2394842.9662843291</v>
      </c>
      <c r="G14" s="355">
        <f>Capex_fully_loaded!E38</f>
        <v>2353322.3902352704</v>
      </c>
      <c r="H14" s="355">
        <f>Capex_fully_loaded!F38</f>
        <v>2359034.4680522587</v>
      </c>
      <c r="I14" s="355">
        <f>Capex_fully_loaded!G38</f>
        <v>2382557.4920018767</v>
      </c>
      <c r="J14" s="355">
        <f>Capex_fully_loaded!H38</f>
        <v>2332715.0283769323</v>
      </c>
      <c r="K14" s="356">
        <f t="shared" si="3"/>
        <v>11822472.344950669</v>
      </c>
      <c r="N14" s="355">
        <f>Capex_fully_loaded!L38</f>
        <v>6514966.603631773</v>
      </c>
      <c r="O14" s="355">
        <f>Capex_fully_loaded!M38</f>
        <v>5771904.8110711342</v>
      </c>
      <c r="P14" s="355">
        <f>Capex_fully_loaded!N38</f>
        <v>2454714.0404414372</v>
      </c>
      <c r="Q14" s="355">
        <f>Capex_fully_loaded!O38</f>
        <v>2472459.3362409309</v>
      </c>
      <c r="R14" s="355">
        <f>Capex_fully_loaded!P38</f>
        <v>2540422.1026973389</v>
      </c>
      <c r="S14" s="355">
        <f>Capex_fully_loaded!Q38</f>
        <v>2629897.6723268414</v>
      </c>
      <c r="T14" s="355">
        <f>Capex_fully_loaded!R38</f>
        <v>2639252.9414390479</v>
      </c>
    </row>
    <row r="15" spans="1:20" x14ac:dyDescent="0.2">
      <c r="A15" s="525"/>
      <c r="B15" s="357" t="s">
        <v>65</v>
      </c>
      <c r="C15" s="357"/>
      <c r="D15" s="354">
        <f>Capex_fully_loaded!B39</f>
        <v>19912950.45334712</v>
      </c>
      <c r="E15" s="354">
        <f>Capex_fully_loaded!C39</f>
        <v>31799876.622494496</v>
      </c>
      <c r="F15" s="355">
        <f>Capex_fully_loaded!D39</f>
        <v>30775007.926492654</v>
      </c>
      <c r="G15" s="355">
        <f>Capex_fully_loaded!E39</f>
        <v>30206444.874864757</v>
      </c>
      <c r="H15" s="355">
        <f>Capex_fully_loaded!F39</f>
        <v>34271735.126040794</v>
      </c>
      <c r="I15" s="355">
        <f>Capex_fully_loaded!G39</f>
        <v>39594179.087233014</v>
      </c>
      <c r="J15" s="355">
        <f>Capex_fully_loaded!H39</f>
        <v>33914633.556040108</v>
      </c>
      <c r="K15" s="356">
        <f t="shared" si="3"/>
        <v>168762000.57067132</v>
      </c>
      <c r="N15" s="355">
        <f>Capex_fully_loaded!L39</f>
        <v>19532074.991022184</v>
      </c>
      <c r="O15" s="355">
        <f>Capex_fully_loaded!M39</f>
        <v>31799876.622494496</v>
      </c>
      <c r="P15" s="355">
        <f>Capex_fully_loaded!N39</f>
        <v>31544383.124654967</v>
      </c>
      <c r="Q15" s="355">
        <f>Capex_fully_loaded!O39</f>
        <v>31735646.146654785</v>
      </c>
      <c r="R15" s="355">
        <f>Capex_fully_loaded!P39</f>
        <v>36906910.259716518</v>
      </c>
      <c r="S15" s="355">
        <f>Capex_fully_loaded!Q39</f>
        <v>43704565.270202592</v>
      </c>
      <c r="T15" s="355">
        <f>Capex_fully_loaded!R39</f>
        <v>38371294.942479752</v>
      </c>
    </row>
    <row r="16" spans="1:20" x14ac:dyDescent="0.2">
      <c r="A16" s="525"/>
      <c r="B16" s="357" t="s">
        <v>66</v>
      </c>
      <c r="C16" s="357"/>
      <c r="D16" s="354">
        <f>Capex_fully_loaded!B40</f>
        <v>12526980.989843702</v>
      </c>
      <c r="E16" s="354">
        <f>Capex_fully_loaded!C40</f>
        <v>29707261.410150345</v>
      </c>
      <c r="F16" s="355">
        <f>Capex_fully_loaded!D40</f>
        <v>14466927.859163037</v>
      </c>
      <c r="G16" s="355">
        <f>Capex_fully_loaded!E40</f>
        <v>8865542.6818583105</v>
      </c>
      <c r="H16" s="355">
        <f>Capex_fully_loaded!F40</f>
        <v>12997018.710674476</v>
      </c>
      <c r="I16" s="355">
        <f>Capex_fully_loaded!G40</f>
        <v>12947101.655189555</v>
      </c>
      <c r="J16" s="355">
        <f>Capex_fully_loaded!H40</f>
        <v>12676251.761550667</v>
      </c>
      <c r="K16" s="356">
        <f t="shared" si="3"/>
        <v>61952842.66843605</v>
      </c>
      <c r="N16" s="355">
        <f>Capex_fully_loaded!L40</f>
        <v>12287377.135697598</v>
      </c>
      <c r="O16" s="355">
        <f>Capex_fully_loaded!M40</f>
        <v>29707261.410150345</v>
      </c>
      <c r="P16" s="355">
        <f>Capex_fully_loaded!N40</f>
        <v>14828601.055642111</v>
      </c>
      <c r="Q16" s="355">
        <f>Capex_fully_loaded!O40</f>
        <v>9314360.7801273875</v>
      </c>
      <c r="R16" s="355">
        <f>Capex_fully_loaded!P40</f>
        <v>13996367.60247493</v>
      </c>
      <c r="S16" s="355">
        <f>Capex_fully_loaded!Q40</f>
        <v>14291177.703230502</v>
      </c>
      <c r="T16" s="355">
        <f>Capex_fully_loaded!R40</f>
        <v>14342015.351687673</v>
      </c>
    </row>
    <row r="17" spans="1:20" x14ac:dyDescent="0.2">
      <c r="A17" s="358"/>
      <c r="B17" s="357" t="s">
        <v>181</v>
      </c>
      <c r="C17" s="357"/>
      <c r="D17" s="354">
        <f>Capex_fully_loaded!B41</f>
        <v>0</v>
      </c>
      <c r="E17" s="354">
        <f>Capex_fully_loaded!C41</f>
        <v>0</v>
      </c>
      <c r="F17" s="355">
        <f>Capex_fully_loaded!D41</f>
        <v>26064831.202994082</v>
      </c>
      <c r="G17" s="355">
        <f>Capex_fully_loaded!E41</f>
        <v>1954317.4650326706</v>
      </c>
      <c r="H17" s="355">
        <f>Capex_fully_loaded!F41</f>
        <v>373837.23799451842</v>
      </c>
      <c r="I17" s="355">
        <f>Capex_fully_loaded!G41</f>
        <v>3461532.3637694358</v>
      </c>
      <c r="J17" s="355">
        <f>Capex_fully_loaded!H41</f>
        <v>86310.953747445019</v>
      </c>
      <c r="K17" s="356">
        <f t="shared" si="3"/>
        <v>31940829.223538149</v>
      </c>
      <c r="N17" s="355">
        <f>Capex_fully_loaded!L41</f>
        <v>0</v>
      </c>
      <c r="O17" s="355">
        <f>Capex_fully_loaded!M41</f>
        <v>0</v>
      </c>
      <c r="P17" s="355">
        <f>Capex_fully_loaded!N41</f>
        <v>26716451.983068932</v>
      </c>
      <c r="Q17" s="355">
        <f>Capex_fully_loaded!O41</f>
        <v>2053254.7866999495</v>
      </c>
      <c r="R17" s="355">
        <f>Capex_fully_loaded!P41</f>
        <v>402581.81687219063</v>
      </c>
      <c r="S17" s="355">
        <f>Capex_fully_loaded!Q41</f>
        <v>3820884.0444443291</v>
      </c>
      <c r="T17" s="355">
        <f>Capex_fully_loaded!R41</f>
        <v>97652.92193228213</v>
      </c>
    </row>
    <row r="18" spans="1:20" x14ac:dyDescent="0.2">
      <c r="A18" s="358"/>
      <c r="B18" s="357"/>
      <c r="C18" s="357"/>
      <c r="D18" s="354"/>
      <c r="E18" s="354"/>
      <c r="F18" s="355"/>
      <c r="G18" s="355"/>
      <c r="H18" s="355"/>
      <c r="I18" s="355"/>
      <c r="J18" s="355"/>
      <c r="K18" s="356"/>
      <c r="N18" s="355"/>
      <c r="O18" s="355"/>
      <c r="P18" s="355"/>
      <c r="Q18" s="355"/>
      <c r="R18" s="355"/>
      <c r="S18" s="355"/>
      <c r="T18" s="355"/>
    </row>
    <row r="19" spans="1:20" ht="14.25" x14ac:dyDescent="0.2">
      <c r="D19"/>
      <c r="E19"/>
      <c r="F19"/>
      <c r="G19"/>
      <c r="H19"/>
      <c r="I19"/>
      <c r="J19"/>
      <c r="K19"/>
      <c r="N19"/>
      <c r="O19"/>
      <c r="P19"/>
      <c r="Q19"/>
      <c r="R19"/>
      <c r="S19"/>
      <c r="T19"/>
    </row>
    <row r="20" spans="1:20" x14ac:dyDescent="0.2">
      <c r="A20" s="526" t="s">
        <v>99</v>
      </c>
      <c r="B20" s="352" t="s">
        <v>91</v>
      </c>
      <c r="C20" s="352"/>
      <c r="D20" s="353">
        <f t="shared" ref="D20:K20" si="4">SUM(D21:D35)</f>
        <v>2319128.1099139405</v>
      </c>
      <c r="E20" s="353">
        <f t="shared" si="4"/>
        <v>5327735.2110156761</v>
      </c>
      <c r="F20" s="353">
        <f t="shared" si="4"/>
        <v>5145325.7363461293</v>
      </c>
      <c r="G20" s="353">
        <f t="shared" si="4"/>
        <v>5305741.6200706409</v>
      </c>
      <c r="H20" s="353">
        <f t="shared" si="4"/>
        <v>6279217.7262394298</v>
      </c>
      <c r="I20" s="353">
        <f t="shared" si="4"/>
        <v>8021665.8212559642</v>
      </c>
      <c r="J20" s="353">
        <f t="shared" si="4"/>
        <v>6824324.4903592952</v>
      </c>
      <c r="K20" s="353">
        <f t="shared" si="4"/>
        <v>31576275.394271459</v>
      </c>
      <c r="N20" s="353">
        <f t="shared" ref="N20:T20" si="5">SUM(N21:N35)</f>
        <v>2274770.0930985194</v>
      </c>
      <c r="O20" s="353">
        <f t="shared" si="5"/>
        <v>5327735.2110156761</v>
      </c>
      <c r="P20" s="353">
        <f t="shared" si="5"/>
        <v>5273958.8797547817</v>
      </c>
      <c r="Q20" s="353">
        <f t="shared" si="5"/>
        <v>5574344.7895867163</v>
      </c>
      <c r="R20" s="353">
        <f t="shared" si="5"/>
        <v>6762030.7017210573</v>
      </c>
      <c r="S20" s="353">
        <f t="shared" si="5"/>
        <v>8854418.1377883088</v>
      </c>
      <c r="T20" s="353">
        <f t="shared" si="5"/>
        <v>7721096.7758231331</v>
      </c>
    </row>
    <row r="21" spans="1:20" x14ac:dyDescent="0.2">
      <c r="A21" s="526"/>
      <c r="B21" s="344" t="s">
        <v>5</v>
      </c>
      <c r="D21" s="354">
        <v>0</v>
      </c>
      <c r="E21" s="354">
        <v>0</v>
      </c>
      <c r="F21" s="355">
        <v>0</v>
      </c>
      <c r="G21" s="355">
        <v>0</v>
      </c>
      <c r="H21" s="355">
        <v>0</v>
      </c>
      <c r="I21" s="355">
        <v>0</v>
      </c>
      <c r="J21" s="355">
        <v>0</v>
      </c>
      <c r="K21" s="356">
        <f t="shared" ref="K21:K33" si="6">SUM(F21:J21)</f>
        <v>0</v>
      </c>
      <c r="N21" s="355">
        <f>D21*'CPI rates'!F$3</f>
        <v>0</v>
      </c>
      <c r="O21" s="355">
        <f>E21*'CPI rates'!G$3</f>
        <v>0</v>
      </c>
      <c r="P21" s="355">
        <f>F21*'CPI rates'!H$3</f>
        <v>0</v>
      </c>
      <c r="Q21" s="355">
        <f>G21*'CPI rates'!I$3</f>
        <v>0</v>
      </c>
      <c r="R21" s="355">
        <f>H21*'CPI rates'!J$3</f>
        <v>0</v>
      </c>
      <c r="S21" s="355">
        <f>I21*'CPI rates'!K$3</f>
        <v>0</v>
      </c>
      <c r="T21" s="355">
        <f>J21*'CPI rates'!L$3</f>
        <v>0</v>
      </c>
    </row>
    <row r="22" spans="1:20" x14ac:dyDescent="0.2">
      <c r="A22" s="526"/>
      <c r="B22" s="344" t="s">
        <v>6</v>
      </c>
      <c r="D22" s="354">
        <v>0</v>
      </c>
      <c r="E22" s="354">
        <v>0</v>
      </c>
      <c r="F22" s="355">
        <v>0</v>
      </c>
      <c r="G22" s="355">
        <v>0</v>
      </c>
      <c r="H22" s="355">
        <v>0</v>
      </c>
      <c r="I22" s="355">
        <v>0</v>
      </c>
      <c r="J22" s="355">
        <v>0</v>
      </c>
      <c r="K22" s="356">
        <f t="shared" si="6"/>
        <v>0</v>
      </c>
      <c r="N22" s="355">
        <f>D22*'CPI rates'!F$3</f>
        <v>0</v>
      </c>
      <c r="O22" s="355">
        <f>E22*'CPI rates'!G$3</f>
        <v>0</v>
      </c>
      <c r="P22" s="355">
        <f>F22*'CPI rates'!H$3</f>
        <v>0</v>
      </c>
      <c r="Q22" s="355">
        <f>G22*'CPI rates'!I$3</f>
        <v>0</v>
      </c>
      <c r="R22" s="355">
        <f>H22*'CPI rates'!J$3</f>
        <v>0</v>
      </c>
      <c r="S22" s="355">
        <f>I22*'CPI rates'!K$3</f>
        <v>0</v>
      </c>
      <c r="T22" s="355">
        <f>J22*'CPI rates'!L$3</f>
        <v>0</v>
      </c>
    </row>
    <row r="23" spans="1:20" x14ac:dyDescent="0.2">
      <c r="A23" s="526"/>
      <c r="B23" s="344" t="s">
        <v>7</v>
      </c>
      <c r="D23" s="354">
        <v>0</v>
      </c>
      <c r="E23" s="354">
        <v>0</v>
      </c>
      <c r="F23" s="355">
        <v>0</v>
      </c>
      <c r="G23" s="355">
        <v>0</v>
      </c>
      <c r="H23" s="355">
        <v>0</v>
      </c>
      <c r="I23" s="355">
        <v>0</v>
      </c>
      <c r="J23" s="355">
        <v>0</v>
      </c>
      <c r="K23" s="356">
        <f t="shared" si="6"/>
        <v>0</v>
      </c>
      <c r="N23" s="355">
        <f>D23*'CPI rates'!F$3</f>
        <v>0</v>
      </c>
      <c r="O23" s="355">
        <f>E23*'CPI rates'!G$3</f>
        <v>0</v>
      </c>
      <c r="P23" s="355">
        <f>F23*'CPI rates'!H$3</f>
        <v>0</v>
      </c>
      <c r="Q23" s="355">
        <f>G23*'CPI rates'!I$3</f>
        <v>0</v>
      </c>
      <c r="R23" s="355">
        <f>H23*'CPI rates'!J$3</f>
        <v>0</v>
      </c>
      <c r="S23" s="355">
        <f>I23*'CPI rates'!K$3</f>
        <v>0</v>
      </c>
      <c r="T23" s="355">
        <f>J23*'CPI rates'!L$3</f>
        <v>0</v>
      </c>
    </row>
    <row r="24" spans="1:20" x14ac:dyDescent="0.2">
      <c r="A24" s="526"/>
      <c r="B24" s="344" t="s">
        <v>8</v>
      </c>
      <c r="D24" s="354">
        <v>0</v>
      </c>
      <c r="E24" s="354">
        <v>0</v>
      </c>
      <c r="F24" s="355">
        <v>0</v>
      </c>
      <c r="G24" s="355">
        <v>0</v>
      </c>
      <c r="H24" s="355">
        <v>0</v>
      </c>
      <c r="I24" s="355">
        <v>0</v>
      </c>
      <c r="J24" s="355">
        <v>0</v>
      </c>
      <c r="K24" s="356">
        <f t="shared" si="6"/>
        <v>0</v>
      </c>
      <c r="N24" s="355">
        <f>D24*'CPI rates'!F$3</f>
        <v>0</v>
      </c>
      <c r="O24" s="355">
        <f>E24*'CPI rates'!G$3</f>
        <v>0</v>
      </c>
      <c r="P24" s="355">
        <f>F24*'CPI rates'!H$3</f>
        <v>0</v>
      </c>
      <c r="Q24" s="355">
        <f>G24*'CPI rates'!I$3</f>
        <v>0</v>
      </c>
      <c r="R24" s="355">
        <f>H24*'CPI rates'!J$3</f>
        <v>0</v>
      </c>
      <c r="S24" s="355">
        <f>I24*'CPI rates'!K$3</f>
        <v>0</v>
      </c>
      <c r="T24" s="355">
        <f>J24*'CPI rates'!L$3</f>
        <v>0</v>
      </c>
    </row>
    <row r="25" spans="1:20" x14ac:dyDescent="0.2">
      <c r="A25" s="526"/>
      <c r="B25" s="344" t="s">
        <v>9</v>
      </c>
      <c r="D25" s="354">
        <v>0</v>
      </c>
      <c r="E25" s="354">
        <v>0</v>
      </c>
      <c r="F25" s="355">
        <v>0</v>
      </c>
      <c r="G25" s="355">
        <v>0</v>
      </c>
      <c r="H25" s="355">
        <v>0</v>
      </c>
      <c r="I25" s="355">
        <v>0</v>
      </c>
      <c r="J25" s="355">
        <v>0</v>
      </c>
      <c r="K25" s="356">
        <f t="shared" si="6"/>
        <v>0</v>
      </c>
      <c r="N25" s="355">
        <f>D25*'CPI rates'!F$3</f>
        <v>0</v>
      </c>
      <c r="O25" s="355">
        <f>E25*'CPI rates'!G$3</f>
        <v>0</v>
      </c>
      <c r="P25" s="355">
        <f>F25*'CPI rates'!H$3</f>
        <v>0</v>
      </c>
      <c r="Q25" s="355">
        <f>G25*'CPI rates'!I$3</f>
        <v>0</v>
      </c>
      <c r="R25" s="355">
        <f>H25*'CPI rates'!J$3</f>
        <v>0</v>
      </c>
      <c r="S25" s="355">
        <f>I25*'CPI rates'!K$3</f>
        <v>0</v>
      </c>
      <c r="T25" s="355">
        <f>J25*'CPI rates'!L$3</f>
        <v>0</v>
      </c>
    </row>
    <row r="26" spans="1:20" x14ac:dyDescent="0.2">
      <c r="A26" s="526"/>
      <c r="B26" s="344" t="s">
        <v>10</v>
      </c>
      <c r="D26" s="354">
        <v>0</v>
      </c>
      <c r="E26" s="354">
        <v>0</v>
      </c>
      <c r="F26" s="355">
        <v>0</v>
      </c>
      <c r="G26" s="355">
        <v>0</v>
      </c>
      <c r="H26" s="355">
        <v>0</v>
      </c>
      <c r="I26" s="355">
        <v>0</v>
      </c>
      <c r="J26" s="355">
        <v>0</v>
      </c>
      <c r="K26" s="356">
        <f t="shared" si="6"/>
        <v>0</v>
      </c>
      <c r="N26" s="355">
        <f>D26*'CPI rates'!F$3</f>
        <v>0</v>
      </c>
      <c r="O26" s="355">
        <f>E26*'CPI rates'!G$3</f>
        <v>0</v>
      </c>
      <c r="P26" s="355">
        <f>F26*'CPI rates'!H$3</f>
        <v>0</v>
      </c>
      <c r="Q26" s="355">
        <f>G26*'CPI rates'!I$3</f>
        <v>0</v>
      </c>
      <c r="R26" s="355">
        <f>H26*'CPI rates'!J$3</f>
        <v>0</v>
      </c>
      <c r="S26" s="355">
        <f>I26*'CPI rates'!K$3</f>
        <v>0</v>
      </c>
      <c r="T26" s="355">
        <f>J26*'CPI rates'!L$3</f>
        <v>0</v>
      </c>
    </row>
    <row r="27" spans="1:20" x14ac:dyDescent="0.2">
      <c r="A27" s="526"/>
      <c r="B27" s="344" t="s">
        <v>42</v>
      </c>
      <c r="D27" s="354">
        <v>0</v>
      </c>
      <c r="E27" s="354">
        <v>0</v>
      </c>
      <c r="F27" s="355">
        <v>0</v>
      </c>
      <c r="G27" s="355">
        <v>0</v>
      </c>
      <c r="H27" s="355">
        <v>0</v>
      </c>
      <c r="I27" s="355">
        <v>0</v>
      </c>
      <c r="J27" s="355">
        <v>0</v>
      </c>
      <c r="K27" s="356">
        <f t="shared" si="6"/>
        <v>0</v>
      </c>
      <c r="N27" s="355">
        <f>D27*'CPI rates'!F$3</f>
        <v>0</v>
      </c>
      <c r="O27" s="355">
        <f>E27*'CPI rates'!G$3</f>
        <v>0</v>
      </c>
      <c r="P27" s="355">
        <f>F27*'CPI rates'!H$3</f>
        <v>0</v>
      </c>
      <c r="Q27" s="355">
        <f>G27*'CPI rates'!I$3</f>
        <v>0</v>
      </c>
      <c r="R27" s="355">
        <f>H27*'CPI rates'!J$3</f>
        <v>0</v>
      </c>
      <c r="S27" s="355">
        <f>I27*'CPI rates'!K$3</f>
        <v>0</v>
      </c>
      <c r="T27" s="355">
        <f>J27*'CPI rates'!L$3</f>
        <v>0</v>
      </c>
    </row>
    <row r="28" spans="1:20" x14ac:dyDescent="0.2">
      <c r="A28" s="526"/>
      <c r="B28" s="344" t="s">
        <v>11</v>
      </c>
      <c r="D28" s="354">
        <v>0</v>
      </c>
      <c r="E28" s="354">
        <v>0</v>
      </c>
      <c r="F28" s="355">
        <v>0</v>
      </c>
      <c r="G28" s="355">
        <v>0</v>
      </c>
      <c r="H28" s="355">
        <v>0</v>
      </c>
      <c r="I28" s="355">
        <v>0</v>
      </c>
      <c r="J28" s="355">
        <v>0</v>
      </c>
      <c r="K28" s="356">
        <f t="shared" si="6"/>
        <v>0</v>
      </c>
      <c r="N28" s="355">
        <f>D28*'CPI rates'!F$3</f>
        <v>0</v>
      </c>
      <c r="O28" s="355">
        <f>E28*'CPI rates'!G$3</f>
        <v>0</v>
      </c>
      <c r="P28" s="355">
        <f>F28*'CPI rates'!H$3</f>
        <v>0</v>
      </c>
      <c r="Q28" s="355">
        <f>G28*'CPI rates'!I$3</f>
        <v>0</v>
      </c>
      <c r="R28" s="355">
        <f>H28*'CPI rates'!J$3</f>
        <v>0</v>
      </c>
      <c r="S28" s="355">
        <f>I28*'CPI rates'!K$3</f>
        <v>0</v>
      </c>
      <c r="T28" s="355">
        <f>J28*'CPI rates'!L$3</f>
        <v>0</v>
      </c>
    </row>
    <row r="29" spans="1:20" x14ac:dyDescent="0.2">
      <c r="A29" s="526"/>
      <c r="B29" s="344" t="s">
        <v>12</v>
      </c>
      <c r="D29" s="354">
        <v>0</v>
      </c>
      <c r="E29" s="354">
        <v>0</v>
      </c>
      <c r="F29" s="355">
        <v>0</v>
      </c>
      <c r="G29" s="355">
        <v>0</v>
      </c>
      <c r="H29" s="355">
        <v>0</v>
      </c>
      <c r="I29" s="355">
        <v>0</v>
      </c>
      <c r="J29" s="355">
        <v>0</v>
      </c>
      <c r="K29" s="356">
        <f t="shared" si="6"/>
        <v>0</v>
      </c>
      <c r="N29" s="355">
        <f>D29*'CPI rates'!F$3</f>
        <v>0</v>
      </c>
      <c r="O29" s="355">
        <f>E29*'CPI rates'!G$3</f>
        <v>0</v>
      </c>
      <c r="P29" s="355">
        <f>F29*'CPI rates'!H$3</f>
        <v>0</v>
      </c>
      <c r="Q29" s="355">
        <f>G29*'CPI rates'!I$3</f>
        <v>0</v>
      </c>
      <c r="R29" s="355">
        <f>H29*'CPI rates'!J$3</f>
        <v>0</v>
      </c>
      <c r="S29" s="355">
        <f>I29*'CPI rates'!K$3</f>
        <v>0</v>
      </c>
      <c r="T29" s="355">
        <f>J29*'CPI rates'!L$3</f>
        <v>0</v>
      </c>
    </row>
    <row r="30" spans="1:20" x14ac:dyDescent="0.2">
      <c r="A30" s="526"/>
      <c r="B30" s="357" t="s">
        <v>206</v>
      </c>
      <c r="C30" s="357"/>
      <c r="D30" s="354">
        <v>0</v>
      </c>
      <c r="E30" s="354">
        <v>0</v>
      </c>
      <c r="F30" s="355">
        <v>0</v>
      </c>
      <c r="G30" s="355">
        <v>0</v>
      </c>
      <c r="H30" s="355">
        <v>0</v>
      </c>
      <c r="I30" s="355">
        <v>0</v>
      </c>
      <c r="J30" s="355">
        <v>0</v>
      </c>
      <c r="K30" s="356">
        <f t="shared" si="6"/>
        <v>0</v>
      </c>
      <c r="N30" s="355">
        <f>D30*'CPI rates'!F$3</f>
        <v>0</v>
      </c>
      <c r="O30" s="355">
        <f>E30*'CPI rates'!G$3</f>
        <v>0</v>
      </c>
      <c r="P30" s="355">
        <f>F30*'CPI rates'!H$3</f>
        <v>0</v>
      </c>
      <c r="Q30" s="355">
        <f>G30*'CPI rates'!I$3</f>
        <v>0</v>
      </c>
      <c r="R30" s="355">
        <f>H30*'CPI rates'!J$3</f>
        <v>0</v>
      </c>
      <c r="S30" s="355">
        <f>I30*'CPI rates'!K$3</f>
        <v>0</v>
      </c>
      <c r="T30" s="355">
        <f>J30*'CPI rates'!L$3</f>
        <v>0</v>
      </c>
    </row>
    <row r="31" spans="1:20" x14ac:dyDescent="0.2">
      <c r="A31" s="526"/>
      <c r="B31" s="357" t="s">
        <v>64</v>
      </c>
      <c r="C31" s="357"/>
      <c r="D31" s="354">
        <v>0</v>
      </c>
      <c r="E31" s="354">
        <v>0</v>
      </c>
      <c r="F31" s="355">
        <v>0</v>
      </c>
      <c r="G31" s="355">
        <v>0</v>
      </c>
      <c r="H31" s="355">
        <v>0</v>
      </c>
      <c r="I31" s="355">
        <v>0</v>
      </c>
      <c r="J31" s="355">
        <v>0</v>
      </c>
      <c r="K31" s="356">
        <f t="shared" si="6"/>
        <v>0</v>
      </c>
      <c r="N31" s="355">
        <f>D31*'CPI rates'!F$3</f>
        <v>0</v>
      </c>
      <c r="O31" s="355">
        <f>E31*'CPI rates'!G$3</f>
        <v>0</v>
      </c>
      <c r="P31" s="355">
        <f>F31*'CPI rates'!H$3</f>
        <v>0</v>
      </c>
      <c r="Q31" s="355">
        <f>G31*'CPI rates'!I$3</f>
        <v>0</v>
      </c>
      <c r="R31" s="355">
        <f>H31*'CPI rates'!J$3</f>
        <v>0</v>
      </c>
      <c r="S31" s="355">
        <f>I31*'CPI rates'!K$3</f>
        <v>0</v>
      </c>
      <c r="T31" s="355">
        <f>J31*'CPI rates'!L$3</f>
        <v>0</v>
      </c>
    </row>
    <row r="32" spans="1:20" x14ac:dyDescent="0.2">
      <c r="A32" s="526"/>
      <c r="B32" s="357" t="s">
        <v>65</v>
      </c>
      <c r="C32" s="357"/>
      <c r="D32" s="485">
        <v>2319128.1099139405</v>
      </c>
      <c r="E32" s="485">
        <v>5327735.2110156761</v>
      </c>
      <c r="F32" s="485">
        <v>5145325.7363461293</v>
      </c>
      <c r="G32" s="485">
        <v>5305741.6200706409</v>
      </c>
      <c r="H32" s="485">
        <v>6279217.7262394298</v>
      </c>
      <c r="I32" s="485">
        <v>8021665.8212559642</v>
      </c>
      <c r="J32" s="485">
        <v>6824324.4903592952</v>
      </c>
      <c r="K32" s="356">
        <f t="shared" si="6"/>
        <v>31576275.394271459</v>
      </c>
      <c r="N32" s="355">
        <f>D32*'CPI rates'!F$3</f>
        <v>2274770.0930985194</v>
      </c>
      <c r="O32" s="355">
        <f>E32*'CPI rates'!G$3</f>
        <v>5327735.2110156761</v>
      </c>
      <c r="P32" s="355">
        <f>F32*'CPI rates'!H$3</f>
        <v>5273958.8797547817</v>
      </c>
      <c r="Q32" s="355">
        <f>G32*'CPI rates'!I$3</f>
        <v>5574344.7895867163</v>
      </c>
      <c r="R32" s="355">
        <f>H32*'CPI rates'!J$3</f>
        <v>6762030.7017210573</v>
      </c>
      <c r="S32" s="355">
        <f>I32*'CPI rates'!K$3</f>
        <v>8854418.1377883088</v>
      </c>
      <c r="T32" s="355">
        <f>J32*'CPI rates'!L$3</f>
        <v>7721096.7758231331</v>
      </c>
    </row>
    <row r="33" spans="1:20" x14ac:dyDescent="0.2">
      <c r="A33" s="526"/>
      <c r="B33" s="357" t="s">
        <v>66</v>
      </c>
      <c r="C33" s="357"/>
      <c r="D33" s="354">
        <v>0</v>
      </c>
      <c r="E33" s="354">
        <v>0</v>
      </c>
      <c r="F33" s="355">
        <v>0</v>
      </c>
      <c r="G33" s="355">
        <v>0</v>
      </c>
      <c r="H33" s="355">
        <v>0</v>
      </c>
      <c r="I33" s="355">
        <v>0</v>
      </c>
      <c r="J33" s="355">
        <v>0</v>
      </c>
      <c r="K33" s="356">
        <f t="shared" si="6"/>
        <v>0</v>
      </c>
      <c r="N33" s="355">
        <f>D33*'CPI rates'!F$3</f>
        <v>0</v>
      </c>
      <c r="O33" s="355">
        <f>E33*'CPI rates'!G$3</f>
        <v>0</v>
      </c>
      <c r="P33" s="355">
        <f>F33*'CPI rates'!H$3</f>
        <v>0</v>
      </c>
      <c r="Q33" s="355">
        <f>G33*'CPI rates'!I$3</f>
        <v>0</v>
      </c>
      <c r="R33" s="355">
        <f>H33*'CPI rates'!J$3</f>
        <v>0</v>
      </c>
      <c r="S33" s="355">
        <f>I33*'CPI rates'!K$3</f>
        <v>0</v>
      </c>
      <c r="T33" s="355">
        <f>J33*'CPI rates'!L$3</f>
        <v>0</v>
      </c>
    </row>
    <row r="34" spans="1:20" x14ac:dyDescent="0.2">
      <c r="A34" s="359"/>
      <c r="B34" s="357" t="s">
        <v>181</v>
      </c>
      <c r="C34" s="357"/>
      <c r="D34" s="354"/>
      <c r="E34" s="354"/>
      <c r="F34" s="355"/>
      <c r="G34" s="355"/>
      <c r="H34" s="355"/>
      <c r="I34" s="355"/>
      <c r="J34" s="355"/>
      <c r="K34" s="356"/>
      <c r="N34" s="355"/>
      <c r="O34" s="355"/>
      <c r="P34" s="355"/>
      <c r="Q34" s="355"/>
      <c r="R34" s="355"/>
      <c r="S34" s="355"/>
      <c r="T34" s="355"/>
    </row>
    <row r="35" spans="1:20" x14ac:dyDescent="0.2">
      <c r="A35" s="359"/>
      <c r="B35" s="357"/>
      <c r="C35" s="357"/>
      <c r="D35" s="354"/>
      <c r="E35" s="354"/>
      <c r="F35" s="355"/>
      <c r="G35" s="355"/>
      <c r="H35" s="355"/>
      <c r="I35" s="355"/>
      <c r="J35" s="355"/>
      <c r="K35" s="356"/>
      <c r="N35" s="355"/>
      <c r="O35" s="355"/>
      <c r="P35" s="355"/>
      <c r="Q35" s="355"/>
      <c r="R35" s="355"/>
      <c r="S35" s="355"/>
      <c r="T35" s="355"/>
    </row>
    <row r="36" spans="1:20" ht="14.25" x14ac:dyDescent="0.2">
      <c r="D36"/>
      <c r="E36"/>
      <c r="F36"/>
      <c r="G36"/>
      <c r="H36"/>
      <c r="I36"/>
      <c r="J36"/>
      <c r="K36"/>
      <c r="N36" s="360"/>
      <c r="O36" s="360"/>
      <c r="P36" s="360"/>
      <c r="Q36" s="360"/>
      <c r="R36" s="360"/>
      <c r="S36" s="360"/>
      <c r="T36" s="360"/>
    </row>
    <row r="37" spans="1:20" x14ac:dyDescent="0.2">
      <c r="B37" s="352" t="s">
        <v>95</v>
      </c>
      <c r="C37" s="352"/>
      <c r="D37" s="353">
        <f t="shared" ref="D37:E37" si="7">SUM(D38:D39)</f>
        <v>90025077.941295296</v>
      </c>
      <c r="E37" s="353">
        <f t="shared" si="7"/>
        <v>87725558.929037482</v>
      </c>
      <c r="F37" s="353">
        <f>SUM(F38:F39)</f>
        <v>89704585.249134511</v>
      </c>
      <c r="G37" s="353">
        <f>SUM(G38:G39)</f>
        <v>89490377.460426524</v>
      </c>
      <c r="H37" s="353">
        <f>SUM(H38:H39)</f>
        <v>89371265.388607219</v>
      </c>
      <c r="I37" s="353">
        <f>SUM(I38:I39)</f>
        <v>89308328.182299614</v>
      </c>
      <c r="J37" s="353">
        <f>SUM(J38:J39)</f>
        <v>89293564.878038704</v>
      </c>
      <c r="K37" s="353">
        <f>SUM(F37:J37)</f>
        <v>447168121.15850657</v>
      </c>
      <c r="N37" s="353">
        <f>SUM(N38:N39)</f>
        <v>88303166.200387731</v>
      </c>
      <c r="O37" s="353">
        <f t="shared" ref="O37:T37" si="8">SUM(O38:O39)</f>
        <v>87725558.929037482</v>
      </c>
      <c r="P37" s="353">
        <f t="shared" si="8"/>
        <v>91947199.880362853</v>
      </c>
      <c r="Q37" s="353">
        <f t="shared" si="8"/>
        <v>94020827.819360614</v>
      </c>
      <c r="R37" s="353">
        <f t="shared" si="8"/>
        <v>96243077.841378093</v>
      </c>
      <c r="S37" s="353">
        <f t="shared" si="8"/>
        <v>98579683.887790263</v>
      </c>
      <c r="T37" s="353">
        <f t="shared" si="8"/>
        <v>101027472.66129482</v>
      </c>
    </row>
    <row r="38" spans="1:20" x14ac:dyDescent="0.2">
      <c r="B38" s="344" t="s">
        <v>92</v>
      </c>
      <c r="D38" s="354">
        <f>Capex_fully_loaded!B44</f>
        <v>5052577.9412953025</v>
      </c>
      <c r="E38" s="354">
        <f>Capex_fully_loaded!C44</f>
        <v>1305617.7999374857</v>
      </c>
      <c r="F38" s="355">
        <f>Capex_fully_loaded!D44</f>
        <v>3284644.1200344795</v>
      </c>
      <c r="G38" s="355">
        <f>Capex_fully_loaded!E44</f>
        <v>3070436.3313265312</v>
      </c>
      <c r="H38" s="355">
        <f>Capex_fully_loaded!F44</f>
        <v>2951324.2595071997</v>
      </c>
      <c r="I38" s="355">
        <f>Capex_fully_loaded!G44</f>
        <v>2888387.0531996135</v>
      </c>
      <c r="J38" s="355">
        <f>Capex_fully_loaded!H44</f>
        <v>2873623.7489386969</v>
      </c>
      <c r="K38" s="356">
        <f>SUM(F38:J38)</f>
        <v>15068415.51300652</v>
      </c>
      <c r="N38" s="355">
        <f>Capex_fully_loaded!L44</f>
        <v>4955937.1665476235</v>
      </c>
      <c r="O38" s="355">
        <f>Capex_fully_loaded!M44</f>
        <v>1305617.7999374857</v>
      </c>
      <c r="P38" s="355">
        <f>Capex_fully_loaded!N44</f>
        <v>3366760.2230353411</v>
      </c>
      <c r="Q38" s="355">
        <f>Capex_fully_loaded!O44</f>
        <v>3225877.1705999365</v>
      </c>
      <c r="R38" s="355">
        <f>Capex_fully_loaded!P44</f>
        <v>3178253.4263983699</v>
      </c>
      <c r="S38" s="355">
        <f>Capex_fully_loaded!Q44</f>
        <v>3188238.8624360901</v>
      </c>
      <c r="T38" s="355">
        <f>Capex_fully_loaded!R44</f>
        <v>3251241.5103067881</v>
      </c>
    </row>
    <row r="39" spans="1:20" x14ac:dyDescent="0.2">
      <c r="B39" s="344" t="s">
        <v>16</v>
      </c>
      <c r="D39" s="354">
        <f>Capex_fully_loaded!B45</f>
        <v>84972500</v>
      </c>
      <c r="E39" s="354">
        <f>Capex_fully_loaded!C45</f>
        <v>86419941.129099995</v>
      </c>
      <c r="F39" s="355">
        <f>Capex_fully_loaded!D45</f>
        <v>86419941.129100025</v>
      </c>
      <c r="G39" s="355">
        <f>Capex_fully_loaded!E45</f>
        <v>86419941.129099995</v>
      </c>
      <c r="H39" s="355">
        <f>Capex_fully_loaded!F45</f>
        <v>86419941.129100025</v>
      </c>
      <c r="I39" s="355">
        <f>Capex_fully_loaded!G45</f>
        <v>86419941.129099995</v>
      </c>
      <c r="J39" s="355">
        <f>Capex_fully_loaded!H45</f>
        <v>86419941.12910001</v>
      </c>
      <c r="K39" s="356">
        <f>SUM(F39:J39)</f>
        <v>432099705.64550006</v>
      </c>
      <c r="N39" s="355">
        <f>Capex_fully_loaded!L45</f>
        <v>83347229.033840105</v>
      </c>
      <c r="O39" s="355">
        <f>Capex_fully_loaded!M45</f>
        <v>86419941.129099995</v>
      </c>
      <c r="P39" s="355">
        <f>Capex_fully_loaded!N45</f>
        <v>88580439.657327518</v>
      </c>
      <c r="Q39" s="355">
        <f>Capex_fully_loaded!O45</f>
        <v>90794950.648760676</v>
      </c>
      <c r="R39" s="355">
        <f>Capex_fully_loaded!P45</f>
        <v>93064824.414979726</v>
      </c>
      <c r="S39" s="355">
        <f>Capex_fully_loaded!Q45</f>
        <v>95391445.025354177</v>
      </c>
      <c r="T39" s="355">
        <f>Capex_fully_loaded!R45</f>
        <v>97776231.150988027</v>
      </c>
    </row>
    <row r="40" spans="1:20" x14ac:dyDescent="0.2">
      <c r="B40" s="361" t="s">
        <v>93</v>
      </c>
      <c r="C40" s="362"/>
      <c r="D40" s="362"/>
      <c r="E40" s="362"/>
    </row>
    <row r="41" spans="1:20" ht="14.25" x14ac:dyDescent="0.2">
      <c r="B41" s="362"/>
      <c r="C41" s="362" t="s">
        <v>203</v>
      </c>
      <c r="D41"/>
      <c r="E41"/>
      <c r="F41"/>
      <c r="G41"/>
      <c r="H41"/>
      <c r="I41"/>
      <c r="J41"/>
      <c r="K41"/>
      <c r="N41"/>
      <c r="O41"/>
      <c r="P41"/>
      <c r="Q41"/>
      <c r="R41"/>
      <c r="S41"/>
      <c r="T41"/>
    </row>
    <row r="42" spans="1:20" x14ac:dyDescent="0.2">
      <c r="A42" s="527" t="s">
        <v>98</v>
      </c>
      <c r="B42" s="363" t="s">
        <v>96</v>
      </c>
      <c r="C42" s="364">
        <f>SUM(C43:C51)</f>
        <v>105.43113871139786</v>
      </c>
      <c r="D42" s="353">
        <f t="shared" ref="D42" si="9">SUM(D43:D51)</f>
        <v>90025077.941295296</v>
      </c>
      <c r="E42" s="353">
        <f t="shared" ref="E42" si="10">SUM(E43:E51)</f>
        <v>87725558.929037467</v>
      </c>
      <c r="F42" s="353">
        <f t="shared" ref="F42" si="11">SUM(F43:F51)</f>
        <v>89704585.249134511</v>
      </c>
      <c r="G42" s="353">
        <f t="shared" ref="G42" si="12">SUM(G43:G51)</f>
        <v>89490377.460426539</v>
      </c>
      <c r="H42" s="353">
        <f t="shared" ref="H42" si="13">SUM(H43:H51)</f>
        <v>89371265.388607204</v>
      </c>
      <c r="I42" s="353">
        <f t="shared" ref="I42" si="14">SUM(I43:I51)</f>
        <v>89308328.182299644</v>
      </c>
      <c r="J42" s="353">
        <f t="shared" ref="J42" si="15">SUM(J43:J51)</f>
        <v>89293564.878038675</v>
      </c>
      <c r="K42" s="353">
        <f t="shared" ref="K42:K51" si="16">SUM(F42:J42)</f>
        <v>447168121.15850651</v>
      </c>
      <c r="N42" s="353">
        <f t="shared" ref="N42:T42" si="17">SUM(N43:N51)</f>
        <v>88303166.200387716</v>
      </c>
      <c r="O42" s="353">
        <f t="shared" si="17"/>
        <v>87725558.929037467</v>
      </c>
      <c r="P42" s="353">
        <f t="shared" si="17"/>
        <v>91947199.880362883</v>
      </c>
      <c r="Q42" s="353">
        <f t="shared" si="17"/>
        <v>94020827.819360629</v>
      </c>
      <c r="R42" s="353">
        <f t="shared" si="17"/>
        <v>96243077.841378078</v>
      </c>
      <c r="S42" s="353">
        <f t="shared" si="17"/>
        <v>98579683.887790278</v>
      </c>
      <c r="T42" s="353">
        <f t="shared" si="17"/>
        <v>101027472.66129479</v>
      </c>
    </row>
    <row r="43" spans="1:20" x14ac:dyDescent="0.2">
      <c r="A43" s="527"/>
      <c r="B43" s="344" t="s">
        <v>5</v>
      </c>
      <c r="C43" s="365">
        <v>6.0473772859579471</v>
      </c>
      <c r="D43" s="354">
        <f>C43/C$42*D$37</f>
        <v>5163707.9724524282</v>
      </c>
      <c r="E43" s="354">
        <f>D43/D$42*E$37</f>
        <v>5031810.8952386258</v>
      </c>
      <c r="F43" s="355">
        <f>E43/E$42*F$37</f>
        <v>5145324.9762088424</v>
      </c>
      <c r="G43" s="355">
        <f t="shared" ref="G43:J43" si="18">F43/F$42*G$37</f>
        <v>5133038.3279591836</v>
      </c>
      <c r="H43" s="355">
        <f t="shared" si="18"/>
        <v>5126206.2321817176</v>
      </c>
      <c r="I43" s="355">
        <f t="shared" si="18"/>
        <v>5122596.2452602256</v>
      </c>
      <c r="J43" s="355">
        <f t="shared" si="18"/>
        <v>5121749.4435283607</v>
      </c>
      <c r="K43" s="356">
        <f t="shared" si="16"/>
        <v>25648915.225138329</v>
      </c>
      <c r="N43" s="355">
        <f>D43*'CPI rates'!F$3</f>
        <v>5064941.6110372022</v>
      </c>
      <c r="O43" s="355">
        <f>E43*'CPI rates'!G$3</f>
        <v>5031810.8952386258</v>
      </c>
      <c r="P43" s="355">
        <f>F43*'CPI rates'!H$3</f>
        <v>5273958.1006140625</v>
      </c>
      <c r="Q43" s="355">
        <f>G43*'CPI rates'!I$3</f>
        <v>5392898.3933121171</v>
      </c>
      <c r="R43" s="355">
        <f>H43*'CPI rates'!J$3</f>
        <v>5520363.4332530648</v>
      </c>
      <c r="S43" s="355">
        <f>I43*'CPI rates'!K$3</f>
        <v>5654387.7689854596</v>
      </c>
      <c r="T43" s="355">
        <f>J43*'CPI rates'!L$3</f>
        <v>5794789.3847759739</v>
      </c>
    </row>
    <row r="44" spans="1:20" x14ac:dyDescent="0.2">
      <c r="A44" s="527"/>
      <c r="B44" s="344" t="s">
        <v>6</v>
      </c>
      <c r="C44" s="365">
        <v>33.629144543310304</v>
      </c>
      <c r="D44" s="354">
        <f t="shared" ref="D44:F51" si="19">C44/C$42*D$37</f>
        <v>28715106.330188051</v>
      </c>
      <c r="E44" s="354">
        <f t="shared" si="19"/>
        <v>27981633.67506488</v>
      </c>
      <c r="F44" s="355">
        <f t="shared" si="19"/>
        <v>28612879.462476302</v>
      </c>
      <c r="G44" s="355">
        <f t="shared" ref="G44:J51" si="20">F44/F$42*G$37</f>
        <v>28544554.062819161</v>
      </c>
      <c r="H44" s="355">
        <f t="shared" si="20"/>
        <v>28506561.140338924</v>
      </c>
      <c r="I44" s="355">
        <f t="shared" si="20"/>
        <v>28486486.194417458</v>
      </c>
      <c r="J44" s="355">
        <f t="shared" si="20"/>
        <v>28481777.174871657</v>
      </c>
      <c r="K44" s="356">
        <f t="shared" si="16"/>
        <v>142632258.03492352</v>
      </c>
      <c r="N44" s="355">
        <f>D44*'CPI rates'!F$3</f>
        <v>28165871.829512551</v>
      </c>
      <c r="O44" s="355">
        <f>E44*'CPI rates'!G$3</f>
        <v>27981633.67506488</v>
      </c>
      <c r="P44" s="355">
        <f>F44*'CPI rates'!H$3</f>
        <v>29328201.449038208</v>
      </c>
      <c r="Q44" s="355">
        <f>G44*'CPI rates'!I$3</f>
        <v>29989622.112249378</v>
      </c>
      <c r="R44" s="355">
        <f>H44*'CPI rates'!J$3</f>
        <v>30698448.443020292</v>
      </c>
      <c r="S44" s="355">
        <f>I44*'CPI rates'!K$3</f>
        <v>31443750.670009084</v>
      </c>
      <c r="T44" s="355">
        <f>J44*'CPI rates'!L$3</f>
        <v>32224516.613370527</v>
      </c>
    </row>
    <row r="45" spans="1:20" x14ac:dyDescent="0.2">
      <c r="A45" s="527"/>
      <c r="B45" s="344" t="s">
        <v>7</v>
      </c>
      <c r="C45" s="365">
        <v>21.448961729825733</v>
      </c>
      <c r="D45" s="354">
        <f t="shared" si="19"/>
        <v>18314745.293353003</v>
      </c>
      <c r="E45" s="354">
        <f t="shared" si="19"/>
        <v>17846930.035984524</v>
      </c>
      <c r="F45" s="355">
        <f t="shared" si="19"/>
        <v>18249544.105422538</v>
      </c>
      <c r="G45" s="355">
        <f t="shared" si="20"/>
        <v>18205965.569532823</v>
      </c>
      <c r="H45" s="355">
        <f t="shared" si="20"/>
        <v>18181733.35217049</v>
      </c>
      <c r="I45" s="355">
        <f t="shared" si="20"/>
        <v>18168929.376552161</v>
      </c>
      <c r="J45" s="355">
        <f t="shared" si="20"/>
        <v>18165925.92281004</v>
      </c>
      <c r="K45" s="356">
        <f t="shared" si="16"/>
        <v>90972098.326488048</v>
      </c>
      <c r="N45" s="355">
        <f>D45*'CPI rates'!F$3</f>
        <v>17964438.737962727</v>
      </c>
      <c r="O45" s="355">
        <f>E45*'CPI rates'!G$3</f>
        <v>17846930.035984524</v>
      </c>
      <c r="P45" s="355">
        <f>F45*'CPI rates'!H$3</f>
        <v>18705782.7080581</v>
      </c>
      <c r="Q45" s="355">
        <f>G45*'CPI rates'!I$3</f>
        <v>19127642.576490421</v>
      </c>
      <c r="R45" s="355">
        <f>H45*'CPI rates'!J$3</f>
        <v>19579738.19320222</v>
      </c>
      <c r="S45" s="355">
        <f>I45*'CPI rates'!K$3</f>
        <v>20055098.454693515</v>
      </c>
      <c r="T45" s="355">
        <f>J45*'CPI rates'!L$3</f>
        <v>20553077.78382998</v>
      </c>
    </row>
    <row r="46" spans="1:20" x14ac:dyDescent="0.2">
      <c r="A46" s="527"/>
      <c r="B46" s="344" t="s">
        <v>8</v>
      </c>
      <c r="C46" s="365">
        <v>14.905272242616308</v>
      </c>
      <c r="D46" s="354">
        <f t="shared" si="19"/>
        <v>12727248.437018873</v>
      </c>
      <c r="E46" s="354">
        <f t="shared" si="19"/>
        <v>12402155.136086239</v>
      </c>
      <c r="F46" s="355">
        <f t="shared" si="19"/>
        <v>12681938.949833103</v>
      </c>
      <c r="G46" s="355">
        <f t="shared" si="20"/>
        <v>12651655.435434939</v>
      </c>
      <c r="H46" s="355">
        <f t="shared" si="20"/>
        <v>12634816.028410142</v>
      </c>
      <c r="I46" s="355">
        <f t="shared" si="20"/>
        <v>12625918.313696351</v>
      </c>
      <c r="J46" s="355">
        <f t="shared" si="20"/>
        <v>12623831.159256976</v>
      </c>
      <c r="K46" s="356">
        <f t="shared" si="16"/>
        <v>63218159.886631519</v>
      </c>
      <c r="N46" s="355">
        <f>D46*'CPI rates'!F$3</f>
        <v>12483814.062794382</v>
      </c>
      <c r="O46" s="355">
        <f>E46*'CPI rates'!G$3</f>
        <v>12402155.136086239</v>
      </c>
      <c r="P46" s="355">
        <f>F46*'CPI rates'!H$3</f>
        <v>12998987.423578929</v>
      </c>
      <c r="Q46" s="355">
        <f>G46*'CPI rates'!I$3</f>
        <v>13292145.491853831</v>
      </c>
      <c r="R46" s="355">
        <f>H46*'CPI rates'!J$3</f>
        <v>13606314.929594614</v>
      </c>
      <c r="S46" s="355">
        <f>I46*'CPI rates'!K$3</f>
        <v>13936651.390636291</v>
      </c>
      <c r="T46" s="355">
        <f>J46*'CPI rates'!L$3</f>
        <v>14282706.251727918</v>
      </c>
    </row>
    <row r="47" spans="1:20" x14ac:dyDescent="0.2">
      <c r="A47" s="527"/>
      <c r="B47" s="344" t="s">
        <v>9</v>
      </c>
      <c r="C47" s="365">
        <v>29.399470803876664</v>
      </c>
      <c r="D47" s="354">
        <f t="shared" si="19"/>
        <v>25103491.083376735</v>
      </c>
      <c r="E47" s="354">
        <f t="shared" si="19"/>
        <v>24462270.255354658</v>
      </c>
      <c r="F47" s="355">
        <f t="shared" si="19"/>
        <v>25014121.702933747</v>
      </c>
      <c r="G47" s="355">
        <f t="shared" si="20"/>
        <v>24954389.865574747</v>
      </c>
      <c r="H47" s="355">
        <f t="shared" si="20"/>
        <v>24921175.466862548</v>
      </c>
      <c r="I47" s="355">
        <f t="shared" si="20"/>
        <v>24903625.428212367</v>
      </c>
      <c r="J47" s="355">
        <f t="shared" si="20"/>
        <v>24899508.681130879</v>
      </c>
      <c r="K47" s="356">
        <f t="shared" si="16"/>
        <v>124692821.1447143</v>
      </c>
      <c r="N47" s="355">
        <f>D47*'CPI rates'!F$3</f>
        <v>24623336.03077659</v>
      </c>
      <c r="O47" s="355">
        <f>E47*'CPI rates'!G$3</f>
        <v>24462270.255354658</v>
      </c>
      <c r="P47" s="355">
        <f>F47*'CPI rates'!H$3</f>
        <v>25639474.745507088</v>
      </c>
      <c r="Q47" s="355">
        <f>G47*'CPI rates'!I$3</f>
        <v>26217705.852519467</v>
      </c>
      <c r="R47" s="355">
        <f>H47*'CPI rates'!J$3</f>
        <v>26837380.224244274</v>
      </c>
      <c r="S47" s="355">
        <f>I47*'CPI rates'!K$3</f>
        <v>27488942.77095734</v>
      </c>
      <c r="T47" s="355">
        <f>J47*'CPI rates'!L$3</f>
        <v>28171508.618772883</v>
      </c>
    </row>
    <row r="48" spans="1:20" x14ac:dyDescent="0.2">
      <c r="A48" s="527"/>
      <c r="B48" s="344" t="s">
        <v>10</v>
      </c>
      <c r="C48" s="365">
        <v>1.3958109E-6</v>
      </c>
      <c r="D48" s="354">
        <f t="shared" si="19"/>
        <v>1.1918488844911337</v>
      </c>
      <c r="E48" s="354">
        <f t="shared" si="19"/>
        <v>1.1614053766119981</v>
      </c>
      <c r="F48" s="355">
        <f t="shared" si="19"/>
        <v>1.1876058572550068</v>
      </c>
      <c r="G48" s="355">
        <f t="shared" si="20"/>
        <v>1.1847699439755159</v>
      </c>
      <c r="H48" s="355">
        <f t="shared" si="20"/>
        <v>1.1831930101569208</v>
      </c>
      <c r="I48" s="355">
        <f t="shared" si="20"/>
        <v>1.1823597796744145</v>
      </c>
      <c r="J48" s="355">
        <f t="shared" si="20"/>
        <v>1.182164327161435</v>
      </c>
      <c r="K48" s="356">
        <f t="shared" si="16"/>
        <v>5.9200929182232933</v>
      </c>
      <c r="N48" s="355">
        <f>D48*'CPI rates'!F$3</f>
        <v>1.1690523634047412</v>
      </c>
      <c r="O48" s="355">
        <f>E48*'CPI rates'!G$3</f>
        <v>1.1614053766119981</v>
      </c>
      <c r="P48" s="355">
        <f>F48*'CPI rates'!H$3</f>
        <v>1.2172960036863818</v>
      </c>
      <c r="Q48" s="355">
        <f>G48*'CPI rates'!I$3</f>
        <v>1.2447489223892763</v>
      </c>
      <c r="R48" s="355">
        <f>H48*'CPI rates'!J$3</f>
        <v>1.2741694602035176</v>
      </c>
      <c r="S48" s="355">
        <f>I48*'CPI rates'!K$3</f>
        <v>1.3051039661611534</v>
      </c>
      <c r="T48" s="355">
        <f>J48*'CPI rates'!L$3</f>
        <v>1.337510428736767</v>
      </c>
    </row>
    <row r="49" spans="1:20" x14ac:dyDescent="0.2">
      <c r="A49" s="527"/>
      <c r="B49" s="344" t="s">
        <v>42</v>
      </c>
      <c r="C49" s="365">
        <v>0</v>
      </c>
      <c r="D49" s="354">
        <f t="shared" si="19"/>
        <v>0</v>
      </c>
      <c r="E49" s="354">
        <f t="shared" si="19"/>
        <v>0</v>
      </c>
      <c r="F49" s="355">
        <f t="shared" si="19"/>
        <v>0</v>
      </c>
      <c r="G49" s="355">
        <f t="shared" si="20"/>
        <v>0</v>
      </c>
      <c r="H49" s="355">
        <f t="shared" si="20"/>
        <v>0</v>
      </c>
      <c r="I49" s="355">
        <f t="shared" si="20"/>
        <v>0</v>
      </c>
      <c r="J49" s="355">
        <f t="shared" si="20"/>
        <v>0</v>
      </c>
      <c r="K49" s="356">
        <f t="shared" si="16"/>
        <v>0</v>
      </c>
      <c r="N49" s="355">
        <f>D49*'CPI rates'!F$3</f>
        <v>0</v>
      </c>
      <c r="O49" s="355">
        <f>E49*'CPI rates'!G$3</f>
        <v>0</v>
      </c>
      <c r="P49" s="355">
        <f>F49*'CPI rates'!H$3</f>
        <v>0</v>
      </c>
      <c r="Q49" s="355">
        <f>G49*'CPI rates'!I$3</f>
        <v>0</v>
      </c>
      <c r="R49" s="355">
        <f>H49*'CPI rates'!J$3</f>
        <v>0</v>
      </c>
      <c r="S49" s="355">
        <f>I49*'CPI rates'!K$3</f>
        <v>0</v>
      </c>
      <c r="T49" s="355">
        <f>J49*'CPI rates'!L$3</f>
        <v>0</v>
      </c>
    </row>
    <row r="50" spans="1:20" x14ac:dyDescent="0.2">
      <c r="A50" s="527"/>
      <c r="B50" s="344" t="s">
        <v>11</v>
      </c>
      <c r="C50" s="365">
        <v>0</v>
      </c>
      <c r="D50" s="354">
        <f t="shared" si="19"/>
        <v>0</v>
      </c>
      <c r="E50" s="354">
        <f t="shared" si="19"/>
        <v>0</v>
      </c>
      <c r="F50" s="355">
        <f t="shared" si="19"/>
        <v>0</v>
      </c>
      <c r="G50" s="355">
        <f t="shared" si="20"/>
        <v>0</v>
      </c>
      <c r="H50" s="355">
        <f t="shared" si="20"/>
        <v>0</v>
      </c>
      <c r="I50" s="355">
        <f t="shared" si="20"/>
        <v>0</v>
      </c>
      <c r="J50" s="355">
        <f t="shared" si="20"/>
        <v>0</v>
      </c>
      <c r="K50" s="356">
        <f t="shared" si="16"/>
        <v>0</v>
      </c>
      <c r="N50" s="355">
        <f>D50*'CPI rates'!F$3</f>
        <v>0</v>
      </c>
      <c r="O50" s="355">
        <f>E50*'CPI rates'!G$3</f>
        <v>0</v>
      </c>
      <c r="P50" s="355">
        <f>F50*'CPI rates'!H$3</f>
        <v>0</v>
      </c>
      <c r="Q50" s="355">
        <f>G50*'CPI rates'!I$3</f>
        <v>0</v>
      </c>
      <c r="R50" s="355">
        <f>H50*'CPI rates'!J$3</f>
        <v>0</v>
      </c>
      <c r="S50" s="355">
        <f>I50*'CPI rates'!K$3</f>
        <v>0</v>
      </c>
      <c r="T50" s="355">
        <f>J50*'CPI rates'!L$3</f>
        <v>0</v>
      </c>
    </row>
    <row r="51" spans="1:20" x14ac:dyDescent="0.2">
      <c r="A51" s="527"/>
      <c r="B51" s="344" t="s">
        <v>12</v>
      </c>
      <c r="C51" s="365">
        <v>9.1071000000000001E-4</v>
      </c>
      <c r="D51" s="354">
        <f t="shared" si="19"/>
        <v>777.63305731092976</v>
      </c>
      <c r="E51" s="354">
        <f t="shared" si="19"/>
        <v>757.7699031683394</v>
      </c>
      <c r="F51" s="355">
        <f t="shared" si="19"/>
        <v>774.864654130948</v>
      </c>
      <c r="G51" s="355">
        <f t="shared" si="20"/>
        <v>773.01433573698409</v>
      </c>
      <c r="H51" s="355">
        <f t="shared" si="20"/>
        <v>771.98545037870758</v>
      </c>
      <c r="I51" s="355">
        <f t="shared" si="20"/>
        <v>771.44180128360222</v>
      </c>
      <c r="J51" s="355">
        <f t="shared" si="20"/>
        <v>771.31427644617929</v>
      </c>
      <c r="K51" s="356">
        <f t="shared" si="16"/>
        <v>3862.6205179764211</v>
      </c>
      <c r="N51" s="355">
        <f>D51*'CPI rates'!F$3</f>
        <v>762.75925189890108</v>
      </c>
      <c r="O51" s="355">
        <f>E51*'CPI rates'!G$3</f>
        <v>757.7699031683394</v>
      </c>
      <c r="P51" s="355">
        <f>F51*'CPI rates'!H$3</f>
        <v>794.23627048422168</v>
      </c>
      <c r="Q51" s="355">
        <f>G51*'CPI rates'!I$3</f>
        <v>812.14818648366884</v>
      </c>
      <c r="R51" s="355">
        <f>H51*'CPI rates'!J$3</f>
        <v>831.34389414923282</v>
      </c>
      <c r="S51" s="355">
        <f>I51*'CPI rates'!K$3</f>
        <v>851.52740462380962</v>
      </c>
      <c r="T51" s="355">
        <f>J51*'CPI rates'!L$3</f>
        <v>872.67130709099695</v>
      </c>
    </row>
    <row r="52" spans="1:20" x14ac:dyDescent="0.2">
      <c r="K52" s="355"/>
    </row>
    <row r="53" spans="1:20" x14ac:dyDescent="0.2">
      <c r="A53" s="527" t="s">
        <v>97</v>
      </c>
      <c r="B53" s="343" t="s">
        <v>204</v>
      </c>
      <c r="C53" s="343"/>
      <c r="D53" s="366">
        <f>SUM(D54:D68)</f>
        <v>537491335.4094162</v>
      </c>
      <c r="E53" s="366">
        <f t="shared" ref="E53:K53" si="21">SUM(E54:E68)</f>
        <v>571784577.73565781</v>
      </c>
      <c r="F53" s="367">
        <f t="shared" si="21"/>
        <v>589369396.20383286</v>
      </c>
      <c r="G53" s="367">
        <f t="shared" si="21"/>
        <v>502440885.48859376</v>
      </c>
      <c r="H53" s="367">
        <f t="shared" si="21"/>
        <v>501235668.9992525</v>
      </c>
      <c r="I53" s="367">
        <f t="shared" si="21"/>
        <v>489757372.63326377</v>
      </c>
      <c r="J53" s="367">
        <f t="shared" si="21"/>
        <v>477094813.08376467</v>
      </c>
      <c r="K53" s="353">
        <f t="shared" si="21"/>
        <v>2559898136.4087076</v>
      </c>
      <c r="N53" s="367">
        <f>SUM(N54:N68)</f>
        <v>527210726.24758816</v>
      </c>
      <c r="O53" s="367">
        <f t="shared" ref="O53" si="22">SUM(O54:O68)</f>
        <v>571784577.73565781</v>
      </c>
      <c r="P53" s="367">
        <f t="shared" ref="P53" si="23">SUM(P54:P68)</f>
        <v>604103631.10892856</v>
      </c>
      <c r="Q53" s="367">
        <f t="shared" ref="Q53" si="24">SUM(Q54:Q68)</f>
        <v>527876955.31645393</v>
      </c>
      <c r="R53" s="367">
        <f t="shared" ref="R53" si="25">SUM(R54:R68)</f>
        <v>539775992.86089826</v>
      </c>
      <c r="S53" s="367">
        <f t="shared" ref="S53" si="26">SUM(S54:S68)</f>
        <v>540600501.19122803</v>
      </c>
      <c r="T53" s="367">
        <f t="shared" ref="T53" si="27">SUM(T54:T68)</f>
        <v>539788989.8504889</v>
      </c>
    </row>
    <row r="54" spans="1:20" x14ac:dyDescent="0.2">
      <c r="A54" s="527"/>
      <c r="B54" s="344" t="s">
        <v>5</v>
      </c>
      <c r="D54" s="354">
        <f>D4+D43+D21</f>
        <v>36196932.057082206</v>
      </c>
      <c r="E54" s="354">
        <f t="shared" ref="E54:J54" si="28">E4+E43+E21</f>
        <v>37808841.664921783</v>
      </c>
      <c r="F54" s="355">
        <f t="shared" ref="E54:J55" si="29">F4+F43+F21</f>
        <v>37804992.460107982</v>
      </c>
      <c r="G54" s="355">
        <f t="shared" si="28"/>
        <v>32312659.299651586</v>
      </c>
      <c r="H54" s="355">
        <f t="shared" si="28"/>
        <v>28258070.843381647</v>
      </c>
      <c r="I54" s="355">
        <f t="shared" si="28"/>
        <v>26147302.153348975</v>
      </c>
      <c r="J54" s="355">
        <f t="shared" si="28"/>
        <v>29343248.180789702</v>
      </c>
      <c r="K54" s="356">
        <f t="shared" ref="K54:K67" si="30">SUM(F54:J54)</f>
        <v>153866272.93727991</v>
      </c>
      <c r="N54" s="354">
        <f>N4+N43+N21</f>
        <v>35504592.503268465</v>
      </c>
      <c r="O54" s="354">
        <f t="shared" ref="O54:T54" si="31">O4+O43+O21</f>
        <v>37808841.664921783</v>
      </c>
      <c r="P54" s="355">
        <f t="shared" si="31"/>
        <v>38750117.271610677</v>
      </c>
      <c r="Q54" s="355">
        <f t="shared" si="31"/>
        <v>33948487.676696442</v>
      </c>
      <c r="R54" s="355">
        <f t="shared" si="31"/>
        <v>30430851.571823541</v>
      </c>
      <c r="S54" s="355">
        <f t="shared" si="31"/>
        <v>28861729.17193342</v>
      </c>
      <c r="T54" s="355">
        <f t="shared" si="31"/>
        <v>33199191.984633349</v>
      </c>
    </row>
    <row r="55" spans="1:20" x14ac:dyDescent="0.2">
      <c r="A55" s="527"/>
      <c r="B55" s="344" t="s">
        <v>6</v>
      </c>
      <c r="D55" s="354">
        <f t="shared" ref="D55:D62" si="32">D5+D44+D22</f>
        <v>189865662.21617973</v>
      </c>
      <c r="E55" s="354">
        <f t="shared" si="29"/>
        <v>190535185.74465761</v>
      </c>
      <c r="F55" s="355">
        <f t="shared" si="29"/>
        <v>195014310.15876985</v>
      </c>
      <c r="G55" s="355">
        <f t="shared" si="29"/>
        <v>183392161.31697947</v>
      </c>
      <c r="H55" s="355">
        <f t="shared" si="29"/>
        <v>175827115.26014328</v>
      </c>
      <c r="I55" s="355">
        <f t="shared" si="29"/>
        <v>176211013.40560374</v>
      </c>
      <c r="J55" s="355">
        <f t="shared" si="29"/>
        <v>175027850.21513388</v>
      </c>
      <c r="K55" s="356">
        <f t="shared" si="30"/>
        <v>905472450.35663021</v>
      </c>
      <c r="N55" s="354">
        <f t="shared" ref="N55:T55" si="33">N5+N44+N22</f>
        <v>186234097.31846958</v>
      </c>
      <c r="O55" s="354">
        <f t="shared" si="33"/>
        <v>190535185.74465761</v>
      </c>
      <c r="P55" s="355">
        <f t="shared" si="33"/>
        <v>199889667.91273907</v>
      </c>
      <c r="Q55" s="355">
        <f t="shared" si="33"/>
        <v>192676389.48365155</v>
      </c>
      <c r="R55" s="355">
        <f t="shared" si="33"/>
        <v>189346572.04444268</v>
      </c>
      <c r="S55" s="355">
        <f t="shared" si="33"/>
        <v>194503988.06720006</v>
      </c>
      <c r="T55" s="355">
        <f t="shared" si="33"/>
        <v>198027947.21799254</v>
      </c>
    </row>
    <row r="56" spans="1:20" x14ac:dyDescent="0.2">
      <c r="A56" s="527"/>
      <c r="B56" s="344" t="s">
        <v>7</v>
      </c>
      <c r="D56" s="354">
        <f t="shared" si="32"/>
        <v>64211776.132220566</v>
      </c>
      <c r="E56" s="354">
        <f t="shared" ref="E56:J56" si="34">E6+E45+E23</f>
        <v>55675690.655839972</v>
      </c>
      <c r="F56" s="355">
        <f t="shared" si="34"/>
        <v>59796341.138574585</v>
      </c>
      <c r="G56" s="355">
        <f t="shared" si="34"/>
        <v>59505801.013584808</v>
      </c>
      <c r="H56" s="355">
        <f t="shared" si="34"/>
        <v>57909617.197297618</v>
      </c>
      <c r="I56" s="355">
        <f t="shared" si="34"/>
        <v>56713966.84693101</v>
      </c>
      <c r="J56" s="355">
        <f t="shared" si="34"/>
        <v>55935248.146767095</v>
      </c>
      <c r="K56" s="356">
        <f t="shared" si="30"/>
        <v>289860974.34315515</v>
      </c>
      <c r="N56" s="354">
        <f t="shared" ref="N56:T56" si="35">N6+N45+N23</f>
        <v>62983596.010025069</v>
      </c>
      <c r="O56" s="354">
        <f t="shared" si="35"/>
        <v>55675690.655839972</v>
      </c>
      <c r="P56" s="355">
        <f t="shared" si="35"/>
        <v>61291249.667038947</v>
      </c>
      <c r="Q56" s="355">
        <f t="shared" si="35"/>
        <v>62518282.189897537</v>
      </c>
      <c r="R56" s="355">
        <f t="shared" si="35"/>
        <v>62362323.857108571</v>
      </c>
      <c r="S56" s="355">
        <f t="shared" si="35"/>
        <v>62601607.684121326</v>
      </c>
      <c r="T56" s="355">
        <f t="shared" si="35"/>
        <v>63285599.143327385</v>
      </c>
    </row>
    <row r="57" spans="1:20" x14ac:dyDescent="0.2">
      <c r="A57" s="527"/>
      <c r="B57" s="344" t="s">
        <v>8</v>
      </c>
      <c r="D57" s="354">
        <f t="shared" si="32"/>
        <v>51334380.904106922</v>
      </c>
      <c r="E57" s="354">
        <f t="shared" ref="E57:J57" si="36">E7+E46+E24</f>
        <v>51515323.519017279</v>
      </c>
      <c r="F57" s="355">
        <f t="shared" si="36"/>
        <v>40214854.512903482</v>
      </c>
      <c r="G57" s="355">
        <f t="shared" si="36"/>
        <v>41204655.594931155</v>
      </c>
      <c r="H57" s="355">
        <f t="shared" si="36"/>
        <v>44849195.67977225</v>
      </c>
      <c r="I57" s="355">
        <f t="shared" si="36"/>
        <v>43996857.849345699</v>
      </c>
      <c r="J57" s="355">
        <f t="shared" si="36"/>
        <v>35714745.487076372</v>
      </c>
      <c r="K57" s="356">
        <f t="shared" si="30"/>
        <v>205980309.12402895</v>
      </c>
      <c r="N57" s="354">
        <f t="shared" ref="N57:T57" si="37">N7+N46+N24</f>
        <v>50352507.017270148</v>
      </c>
      <c r="O57" s="354">
        <f t="shared" si="37"/>
        <v>51515323.519017279</v>
      </c>
      <c r="P57" s="355">
        <f t="shared" si="37"/>
        <v>41220225.875726067</v>
      </c>
      <c r="Q57" s="355">
        <f t="shared" si="37"/>
        <v>43290641.284424543</v>
      </c>
      <c r="R57" s="355">
        <f t="shared" si="37"/>
        <v>48297678.366337232</v>
      </c>
      <c r="S57" s="355">
        <f t="shared" si="37"/>
        <v>48564298.841103494</v>
      </c>
      <c r="T57" s="355">
        <f t="shared" si="37"/>
        <v>40407956.365376584</v>
      </c>
    </row>
    <row r="58" spans="1:20" x14ac:dyDescent="0.2">
      <c r="A58" s="527"/>
      <c r="B58" s="344" t="s">
        <v>9</v>
      </c>
      <c r="D58" s="354">
        <f t="shared" si="32"/>
        <v>84208580.925643116</v>
      </c>
      <c r="E58" s="354">
        <f t="shared" ref="E58:J58" si="38">E8+E47+E25</f>
        <v>82446805.014854163</v>
      </c>
      <c r="F58" s="355">
        <f t="shared" si="38"/>
        <v>78113148.760635763</v>
      </c>
      <c r="G58" s="355">
        <f t="shared" si="38"/>
        <v>74488995.10221988</v>
      </c>
      <c r="H58" s="355">
        <f t="shared" si="38"/>
        <v>71662952.541363135</v>
      </c>
      <c r="I58" s="355">
        <f t="shared" si="38"/>
        <v>70999718.266639888</v>
      </c>
      <c r="J58" s="355">
        <f t="shared" si="38"/>
        <v>70396414.931263834</v>
      </c>
      <c r="K58" s="356">
        <f t="shared" si="30"/>
        <v>365661229.60212255</v>
      </c>
      <c r="N58" s="354">
        <f t="shared" ref="N58:T58" si="39">N8+N47+N25</f>
        <v>82597921.45722717</v>
      </c>
      <c r="O58" s="354">
        <f t="shared" si="39"/>
        <v>82446805.014854163</v>
      </c>
      <c r="P58" s="355">
        <f t="shared" si="39"/>
        <v>80065977.479651645</v>
      </c>
      <c r="Q58" s="355">
        <f t="shared" si="39"/>
        <v>78260000.479269743</v>
      </c>
      <c r="R58" s="355">
        <f t="shared" si="39"/>
        <v>77173161.75161387</v>
      </c>
      <c r="S58" s="355">
        <f t="shared" si="39"/>
        <v>78370404.253460392</v>
      </c>
      <c r="T58" s="355">
        <f t="shared" si="39"/>
        <v>79647082.011288106</v>
      </c>
    </row>
    <row r="59" spans="1:20" x14ac:dyDescent="0.2">
      <c r="A59" s="527"/>
      <c r="B59" s="344" t="s">
        <v>10</v>
      </c>
      <c r="D59" s="354">
        <f t="shared" si="32"/>
        <v>4028167.7096305774</v>
      </c>
      <c r="E59" s="354">
        <f t="shared" ref="E59:J59" si="40">E9+E48+E26</f>
        <v>4706907.5539836651</v>
      </c>
      <c r="F59" s="355">
        <f t="shared" si="40"/>
        <v>6302915.3643172039</v>
      </c>
      <c r="G59" s="355">
        <f t="shared" si="40"/>
        <v>5324121.479348029</v>
      </c>
      <c r="H59" s="355">
        <f t="shared" si="40"/>
        <v>4788828.8228408461</v>
      </c>
      <c r="I59" s="355">
        <f t="shared" si="40"/>
        <v>4613269.4684456568</v>
      </c>
      <c r="J59" s="355">
        <f t="shared" si="40"/>
        <v>4523136.2550245719</v>
      </c>
      <c r="K59" s="356">
        <f t="shared" si="30"/>
        <v>25552271.389976304</v>
      </c>
      <c r="N59" s="354">
        <f t="shared" ref="N59:T59" si="41">N9+N48+N26</f>
        <v>3951120.8529971326</v>
      </c>
      <c r="O59" s="354">
        <f t="shared" si="41"/>
        <v>4706907.5539836651</v>
      </c>
      <c r="P59" s="355">
        <f t="shared" si="41"/>
        <v>6460488.2484251326</v>
      </c>
      <c r="Q59" s="355">
        <f t="shared" si="41"/>
        <v>5593655.129240023</v>
      </c>
      <c r="R59" s="355">
        <f t="shared" si="41"/>
        <v>5157044.8640470915</v>
      </c>
      <c r="S59" s="355">
        <f t="shared" si="41"/>
        <v>5092186.3071970576</v>
      </c>
      <c r="T59" s="355">
        <f t="shared" si="41"/>
        <v>5117513.5069581429</v>
      </c>
    </row>
    <row r="60" spans="1:20" x14ac:dyDescent="0.2">
      <c r="A60" s="527"/>
      <c r="B60" s="344" t="s">
        <v>42</v>
      </c>
      <c r="D60" s="354">
        <f t="shared" si="32"/>
        <v>15754005.753533296</v>
      </c>
      <c r="E60" s="354">
        <f t="shared" ref="E60:J60" si="42">E10+E49+E27</f>
        <v>15831204.532511087</v>
      </c>
      <c r="F60" s="355">
        <f t="shared" si="42"/>
        <v>13043777.281937553</v>
      </c>
      <c r="G60" s="355">
        <f t="shared" si="42"/>
        <v>11589210.941755451</v>
      </c>
      <c r="H60" s="355">
        <f t="shared" si="42"/>
        <v>11010236.613263987</v>
      </c>
      <c r="I60" s="355">
        <f t="shared" si="42"/>
        <v>9935326.1354137007</v>
      </c>
      <c r="J60" s="355">
        <f t="shared" si="42"/>
        <v>10375319.607450467</v>
      </c>
      <c r="K60" s="356">
        <f t="shared" si="30"/>
        <v>55953870.579821154</v>
      </c>
      <c r="N60" s="354">
        <f t="shared" ref="N60:T60" si="43">N10+N49+N27</f>
        <v>15452678.522347517</v>
      </c>
      <c r="O60" s="354">
        <f t="shared" si="43"/>
        <v>15831204.532511087</v>
      </c>
      <c r="P60" s="355">
        <f t="shared" si="43"/>
        <v>13369871.713985989</v>
      </c>
      <c r="Q60" s="355">
        <f t="shared" si="43"/>
        <v>12175914.745681819</v>
      </c>
      <c r="R60" s="355">
        <f t="shared" si="43"/>
        <v>11856820.587855736</v>
      </c>
      <c r="S60" s="355">
        <f t="shared" si="43"/>
        <v>10966741.060833104</v>
      </c>
      <c r="T60" s="355">
        <f t="shared" si="43"/>
        <v>11738721.81523459</v>
      </c>
    </row>
    <row r="61" spans="1:20" x14ac:dyDescent="0.2">
      <c r="A61" s="527"/>
      <c r="B61" s="344" t="s">
        <v>11</v>
      </c>
      <c r="D61" s="354">
        <f t="shared" si="32"/>
        <v>27817.825750422093</v>
      </c>
      <c r="E61" s="354">
        <f t="shared" ref="E61:J61" si="44">E11+E50+E28</f>
        <v>317895.67334359611</v>
      </c>
      <c r="F61" s="355">
        <f t="shared" si="44"/>
        <v>16083.324587398536</v>
      </c>
      <c r="G61" s="355">
        <f t="shared" si="44"/>
        <v>15261.836226445856</v>
      </c>
      <c r="H61" s="355">
        <f t="shared" si="44"/>
        <v>14827.010811638418</v>
      </c>
      <c r="I61" s="355">
        <f t="shared" si="44"/>
        <v>14529.315625702051</v>
      </c>
      <c r="J61" s="355">
        <f t="shared" si="44"/>
        <v>14499.652330037492</v>
      </c>
      <c r="K61" s="356">
        <f t="shared" si="30"/>
        <v>75201.139581222349</v>
      </c>
      <c r="N61" s="354">
        <f t="shared" ref="N61:T61" si="45">N11+N50+N28</f>
        <v>27285.753556078558</v>
      </c>
      <c r="O61" s="354">
        <f t="shared" si="45"/>
        <v>317895.67334359611</v>
      </c>
      <c r="P61" s="355">
        <f t="shared" si="45"/>
        <v>16485.407702083499</v>
      </c>
      <c r="Q61" s="355">
        <f t="shared" si="45"/>
        <v>16034.466685409676</v>
      </c>
      <c r="R61" s="355">
        <f t="shared" si="45"/>
        <v>15967.068939827052</v>
      </c>
      <c r="S61" s="355">
        <f t="shared" si="45"/>
        <v>16037.645879609157</v>
      </c>
      <c r="T61" s="355">
        <f t="shared" si="45"/>
        <v>16405.0257302631</v>
      </c>
    </row>
    <row r="62" spans="1:20" x14ac:dyDescent="0.2">
      <c r="A62" s="527"/>
      <c r="B62" s="344" t="s">
        <v>12</v>
      </c>
      <c r="D62" s="354">
        <f t="shared" si="32"/>
        <v>144253.55589374198</v>
      </c>
      <c r="E62" s="354">
        <f t="shared" ref="E62:J62" si="46">E12+E51+E29</f>
        <v>318653.44324676442</v>
      </c>
      <c r="F62" s="355">
        <f t="shared" si="46"/>
        <v>16858.189241529482</v>
      </c>
      <c r="G62" s="355">
        <f t="shared" si="46"/>
        <v>16034.850562182839</v>
      </c>
      <c r="H62" s="355">
        <f t="shared" si="46"/>
        <v>15598.996262017126</v>
      </c>
      <c r="I62" s="355">
        <f t="shared" si="46"/>
        <v>15300.757426985652</v>
      </c>
      <c r="J62" s="355">
        <f t="shared" si="46"/>
        <v>15270.966606483671</v>
      </c>
      <c r="K62" s="356">
        <f t="shared" si="30"/>
        <v>79063.760099198786</v>
      </c>
      <c r="N62" s="354">
        <f t="shared" ref="N62:T62" si="47">N12+N51+N29</f>
        <v>141494.41480504366</v>
      </c>
      <c r="O62" s="354">
        <f t="shared" si="47"/>
        <v>318653.44324676442</v>
      </c>
      <c r="P62" s="355">
        <f t="shared" si="47"/>
        <v>17279.643972567719</v>
      </c>
      <c r="Q62" s="355">
        <f t="shared" si="47"/>
        <v>16846.614871893344</v>
      </c>
      <c r="R62" s="355">
        <f t="shared" si="47"/>
        <v>16798.412833976283</v>
      </c>
      <c r="S62" s="355">
        <f t="shared" si="47"/>
        <v>16889.173284232966</v>
      </c>
      <c r="T62" s="355">
        <f t="shared" si="47"/>
        <v>17277.697037354097</v>
      </c>
    </row>
    <row r="63" spans="1:20" x14ac:dyDescent="0.2">
      <c r="A63" s="527"/>
      <c r="B63" s="357" t="s">
        <v>206</v>
      </c>
      <c r="C63" s="357"/>
      <c r="D63" s="354">
        <f>D13+D30</f>
        <v>50318690.323868208</v>
      </c>
      <c r="E63" s="354">
        <f t="shared" ref="E63:J63" si="48">E13+E30</f>
        <v>60021291.878550105</v>
      </c>
      <c r="F63" s="355">
        <f t="shared" si="48"/>
        <v>80199179.321477264</v>
      </c>
      <c r="G63" s="355">
        <f t="shared" si="48"/>
        <v>45906615.021273129</v>
      </c>
      <c r="H63" s="355">
        <f t="shared" si="48"/>
        <v>50618382.76511468</v>
      </c>
      <c r="I63" s="355">
        <f t="shared" si="48"/>
        <v>34703052.015032537</v>
      </c>
      <c r="J63" s="355">
        <f t="shared" si="48"/>
        <v>39914843.85124781</v>
      </c>
      <c r="K63" s="356">
        <f t="shared" si="30"/>
        <v>251342072.97414544</v>
      </c>
      <c r="N63" s="354">
        <f>N13+N30</f>
        <v>49356243.574171849</v>
      </c>
      <c r="O63" s="354">
        <f t="shared" ref="O63:T63" si="49">O13+O30</f>
        <v>60021291.878550105</v>
      </c>
      <c r="P63" s="355">
        <f t="shared" si="49"/>
        <v>82204158.804514199</v>
      </c>
      <c r="Q63" s="355">
        <f t="shared" si="49"/>
        <v>48230637.406725079</v>
      </c>
      <c r="R63" s="355">
        <f t="shared" si="49"/>
        <v>54510461.852413565</v>
      </c>
      <c r="S63" s="355">
        <f t="shared" si="49"/>
        <v>38305676.158222795</v>
      </c>
      <c r="T63" s="355">
        <f t="shared" si="49"/>
        <v>45159982.14954862</v>
      </c>
    </row>
    <row r="64" spans="1:20" x14ac:dyDescent="0.2">
      <c r="A64" s="527"/>
      <c r="B64" s="357" t="s">
        <v>64</v>
      </c>
      <c r="C64" s="357"/>
      <c r="D64" s="354">
        <f t="shared" ref="D64:D67" si="50">D14+D31</f>
        <v>6642008.4524025936</v>
      </c>
      <c r="E64" s="354">
        <f t="shared" ref="E64:J64" si="51">E14+E31</f>
        <v>5771904.8110711342</v>
      </c>
      <c r="F64" s="355">
        <f t="shared" si="51"/>
        <v>2394842.9662843291</v>
      </c>
      <c r="G64" s="355">
        <f t="shared" si="51"/>
        <v>2353322.3902352704</v>
      </c>
      <c r="H64" s="355">
        <f t="shared" si="51"/>
        <v>2359034.4680522587</v>
      </c>
      <c r="I64" s="355">
        <f t="shared" si="51"/>
        <v>2382557.4920018767</v>
      </c>
      <c r="J64" s="355">
        <f t="shared" si="51"/>
        <v>2332715.0283769323</v>
      </c>
      <c r="K64" s="356">
        <f t="shared" si="30"/>
        <v>11822472.344950669</v>
      </c>
      <c r="N64" s="354">
        <f t="shared" ref="N64:T64" si="52">N14+N31</f>
        <v>6514966.603631773</v>
      </c>
      <c r="O64" s="354">
        <f t="shared" si="52"/>
        <v>5771904.8110711342</v>
      </c>
      <c r="P64" s="355">
        <f t="shared" si="52"/>
        <v>2454714.0404414372</v>
      </c>
      <c r="Q64" s="355">
        <f t="shared" si="52"/>
        <v>2472459.3362409309</v>
      </c>
      <c r="R64" s="355">
        <f t="shared" si="52"/>
        <v>2540422.1026973389</v>
      </c>
      <c r="S64" s="355">
        <f t="shared" si="52"/>
        <v>2629897.6723268414</v>
      </c>
      <c r="T64" s="355">
        <f t="shared" si="52"/>
        <v>2639252.9414390479</v>
      </c>
    </row>
    <row r="65" spans="1:20" x14ac:dyDescent="0.2">
      <c r="A65" s="527"/>
      <c r="B65" s="357" t="s">
        <v>65</v>
      </c>
      <c r="C65" s="357"/>
      <c r="D65" s="354">
        <f t="shared" si="50"/>
        <v>22232078.563261062</v>
      </c>
      <c r="E65" s="354">
        <f t="shared" ref="E65:J65" si="53">E15+E32</f>
        <v>37127611.833510175</v>
      </c>
      <c r="F65" s="355">
        <f t="shared" si="53"/>
        <v>35920333.662838787</v>
      </c>
      <c r="G65" s="355">
        <f t="shared" si="53"/>
        <v>35512186.494935401</v>
      </c>
      <c r="H65" s="355">
        <f t="shared" si="53"/>
        <v>40550952.852280222</v>
      </c>
      <c r="I65" s="355">
        <f t="shared" si="53"/>
        <v>47615844.908488981</v>
      </c>
      <c r="J65" s="355">
        <f t="shared" si="53"/>
        <v>40738958.0463994</v>
      </c>
      <c r="K65" s="356">
        <f t="shared" si="30"/>
        <v>200338275.96494281</v>
      </c>
      <c r="N65" s="354">
        <f t="shared" ref="N65:T65" si="54">N15+N32</f>
        <v>21806845.084120706</v>
      </c>
      <c r="O65" s="354">
        <f t="shared" si="54"/>
        <v>37127611.833510175</v>
      </c>
      <c r="P65" s="355">
        <f t="shared" si="54"/>
        <v>36818342.004409745</v>
      </c>
      <c r="Q65" s="355">
        <f t="shared" si="54"/>
        <v>37309990.9362415</v>
      </c>
      <c r="R65" s="355">
        <f t="shared" si="54"/>
        <v>43668940.961437576</v>
      </c>
      <c r="S65" s="355">
        <f t="shared" si="54"/>
        <v>52558983.407990903</v>
      </c>
      <c r="T65" s="355">
        <f t="shared" si="54"/>
        <v>46092391.718302883</v>
      </c>
    </row>
    <row r="66" spans="1:20" x14ac:dyDescent="0.2">
      <c r="A66" s="527"/>
      <c r="B66" s="357" t="s">
        <v>66</v>
      </c>
      <c r="C66" s="357"/>
      <c r="D66" s="354">
        <f t="shared" si="50"/>
        <v>12526980.989843702</v>
      </c>
      <c r="E66" s="354">
        <f t="shared" ref="E66:J66" si="55">E16+E33</f>
        <v>29707261.410150345</v>
      </c>
      <c r="F66" s="355">
        <f t="shared" si="55"/>
        <v>14466927.859163037</v>
      </c>
      <c r="G66" s="355">
        <f t="shared" si="55"/>
        <v>8865542.6818583105</v>
      </c>
      <c r="H66" s="355">
        <f t="shared" si="55"/>
        <v>12997018.710674476</v>
      </c>
      <c r="I66" s="355">
        <f t="shared" si="55"/>
        <v>12947101.655189555</v>
      </c>
      <c r="J66" s="355">
        <f t="shared" si="55"/>
        <v>12676251.761550667</v>
      </c>
      <c r="K66" s="356">
        <f t="shared" si="30"/>
        <v>61952842.66843605</v>
      </c>
      <c r="N66" s="354">
        <f t="shared" ref="N66:T66" si="56">N16+N33</f>
        <v>12287377.135697598</v>
      </c>
      <c r="O66" s="354">
        <f t="shared" si="56"/>
        <v>29707261.410150345</v>
      </c>
      <c r="P66" s="355">
        <f t="shared" si="56"/>
        <v>14828601.055642111</v>
      </c>
      <c r="Q66" s="355">
        <f t="shared" si="56"/>
        <v>9314360.7801273875</v>
      </c>
      <c r="R66" s="355">
        <f t="shared" si="56"/>
        <v>13996367.60247493</v>
      </c>
      <c r="S66" s="355">
        <f t="shared" si="56"/>
        <v>14291177.703230502</v>
      </c>
      <c r="T66" s="355">
        <f t="shared" si="56"/>
        <v>14342015.351687673</v>
      </c>
    </row>
    <row r="67" spans="1:20" x14ac:dyDescent="0.2">
      <c r="A67" s="368"/>
      <c r="B67" s="357" t="s">
        <v>181</v>
      </c>
      <c r="C67" s="357"/>
      <c r="D67" s="354">
        <f t="shared" si="50"/>
        <v>0</v>
      </c>
      <c r="E67" s="354">
        <f t="shared" ref="E67:J67" si="57">E17+E34</f>
        <v>0</v>
      </c>
      <c r="F67" s="355">
        <f t="shared" si="57"/>
        <v>26064831.202994082</v>
      </c>
      <c r="G67" s="355">
        <f t="shared" si="57"/>
        <v>1954317.4650326706</v>
      </c>
      <c r="H67" s="355">
        <f t="shared" si="57"/>
        <v>373837.23799451842</v>
      </c>
      <c r="I67" s="355">
        <f t="shared" si="57"/>
        <v>3461532.3637694358</v>
      </c>
      <c r="J67" s="355">
        <f t="shared" si="57"/>
        <v>86310.953747445019</v>
      </c>
      <c r="K67" s="356">
        <f t="shared" si="30"/>
        <v>31940829.223538149</v>
      </c>
      <c r="N67" s="354">
        <f t="shared" ref="N67:T67" si="58">N17+N34</f>
        <v>0</v>
      </c>
      <c r="O67" s="354">
        <f t="shared" si="58"/>
        <v>0</v>
      </c>
      <c r="P67" s="355">
        <f t="shared" si="58"/>
        <v>26716451.983068932</v>
      </c>
      <c r="Q67" s="355">
        <f t="shared" si="58"/>
        <v>2053254.7866999495</v>
      </c>
      <c r="R67" s="355">
        <f t="shared" si="58"/>
        <v>402581.81687219063</v>
      </c>
      <c r="S67" s="355">
        <f t="shared" si="58"/>
        <v>3820884.0444443291</v>
      </c>
      <c r="T67" s="355">
        <f t="shared" si="58"/>
        <v>97652.92193228213</v>
      </c>
    </row>
    <row r="68" spans="1:20" x14ac:dyDescent="0.2">
      <c r="A68" s="368"/>
      <c r="B68" s="357"/>
      <c r="C68" s="357"/>
      <c r="D68" s="354"/>
      <c r="E68" s="354"/>
      <c r="F68" s="355"/>
      <c r="G68" s="355"/>
      <c r="H68" s="355"/>
      <c r="I68" s="355"/>
      <c r="J68" s="355"/>
      <c r="K68" s="356"/>
      <c r="N68" s="354"/>
      <c r="O68" s="354"/>
      <c r="P68" s="355"/>
      <c r="Q68" s="355"/>
      <c r="R68" s="355"/>
      <c r="S68" s="355"/>
      <c r="T68" s="355"/>
    </row>
    <row r="70" spans="1:20" x14ac:dyDescent="0.2">
      <c r="A70" s="527" t="s">
        <v>163</v>
      </c>
      <c r="B70" s="343" t="s">
        <v>205</v>
      </c>
      <c r="C70" s="343"/>
      <c r="D70" s="366">
        <f>SUM(D71:D85)</f>
        <v>445147129.35820693</v>
      </c>
      <c r="E70" s="366">
        <f t="shared" ref="E70:K70" si="59">SUM(E71:E85)</f>
        <v>478731283.5956046</v>
      </c>
      <c r="F70" s="367">
        <f>SUM(F71:F85)</f>
        <v>494519485.2183522</v>
      </c>
      <c r="G70" s="367">
        <f t="shared" si="59"/>
        <v>407644766.40809667</v>
      </c>
      <c r="H70" s="367">
        <f t="shared" si="59"/>
        <v>405585185.88440585</v>
      </c>
      <c r="I70" s="367">
        <f t="shared" si="59"/>
        <v>392427378.62970823</v>
      </c>
      <c r="J70" s="367">
        <f t="shared" si="59"/>
        <v>380976923.71536678</v>
      </c>
      <c r="K70" s="353">
        <f t="shared" si="59"/>
        <v>2081153739.8559296</v>
      </c>
      <c r="N70" s="367">
        <f>SUM(N71:N85)</f>
        <v>436632789.95410186</v>
      </c>
      <c r="O70" s="367">
        <f t="shared" ref="O70" si="60">SUM(O71:O85)</f>
        <v>478731283.5956046</v>
      </c>
      <c r="P70" s="367">
        <f t="shared" ref="P70" si="61">SUM(P71:P85)</f>
        <v>506882472.34881091</v>
      </c>
      <c r="Q70" s="367">
        <f t="shared" ref="Q70" si="62">SUM(Q71:Q85)</f>
        <v>428281782.70750648</v>
      </c>
      <c r="R70" s="367">
        <f t="shared" ref="R70" si="63">SUM(R71:R85)</f>
        <v>436770884.31779897</v>
      </c>
      <c r="S70" s="367">
        <f t="shared" ref="S70" si="64">SUM(S71:S85)</f>
        <v>433166399.16564953</v>
      </c>
      <c r="T70" s="367">
        <f t="shared" ref="T70" si="65">SUM(T71:T85)</f>
        <v>431040420.41337091</v>
      </c>
    </row>
    <row r="71" spans="1:20" x14ac:dyDescent="0.2">
      <c r="A71" s="527"/>
      <c r="B71" s="344" t="s">
        <v>5</v>
      </c>
      <c r="D71" s="354">
        <f t="shared" ref="D71:J71" si="66">D54-D21-D43</f>
        <v>31033224.084629778</v>
      </c>
      <c r="E71" s="354">
        <f t="shared" si="66"/>
        <v>32777030.769683156</v>
      </c>
      <c r="F71" s="355">
        <f>F54-F43-F21</f>
        <v>32659667.483899139</v>
      </c>
      <c r="G71" s="355">
        <f t="shared" si="66"/>
        <v>27179620.971692402</v>
      </c>
      <c r="H71" s="355">
        <f t="shared" si="66"/>
        <v>23131864.61119993</v>
      </c>
      <c r="I71" s="355">
        <f t="shared" si="66"/>
        <v>21024705.908088751</v>
      </c>
      <c r="J71" s="355">
        <f t="shared" si="66"/>
        <v>24221498.73726134</v>
      </c>
      <c r="K71" s="356">
        <f t="shared" ref="K71:K84" si="67">SUM(F71:J71)</f>
        <v>128217357.71214156</v>
      </c>
      <c r="N71" s="355">
        <f t="shared" ref="N71:T71" si="68">N54-N21-N43</f>
        <v>30439650.892231263</v>
      </c>
      <c r="O71" s="355">
        <f t="shared" si="68"/>
        <v>32777030.769683156</v>
      </c>
      <c r="P71" s="355">
        <f t="shared" si="68"/>
        <v>33476159.170996614</v>
      </c>
      <c r="Q71" s="355">
        <f t="shared" si="68"/>
        <v>28555589.283384323</v>
      </c>
      <c r="R71" s="355">
        <f t="shared" si="68"/>
        <v>24910488.138570476</v>
      </c>
      <c r="S71" s="355">
        <f t="shared" si="68"/>
        <v>23207341.402947962</v>
      </c>
      <c r="T71" s="355">
        <f t="shared" si="68"/>
        <v>27404402.599857375</v>
      </c>
    </row>
    <row r="72" spans="1:20" x14ac:dyDescent="0.2">
      <c r="A72" s="527"/>
      <c r="B72" s="344" t="s">
        <v>6</v>
      </c>
      <c r="D72" s="354">
        <f t="shared" ref="D72:J72" si="69">D55-D22-D44</f>
        <v>161150555.88599169</v>
      </c>
      <c r="E72" s="354">
        <f t="shared" si="69"/>
        <v>162553552.06959271</v>
      </c>
      <c r="F72" s="355">
        <f t="shared" ref="F72:F79" si="70">F55-F44-F22</f>
        <v>166401430.69629353</v>
      </c>
      <c r="G72" s="355">
        <f t="shared" si="69"/>
        <v>154847607.25416031</v>
      </c>
      <c r="H72" s="355">
        <f t="shared" si="69"/>
        <v>147320554.11980435</v>
      </c>
      <c r="I72" s="355">
        <f t="shared" si="69"/>
        <v>147724527.21118629</v>
      </c>
      <c r="J72" s="355">
        <f t="shared" si="69"/>
        <v>146546073.04026222</v>
      </c>
      <c r="K72" s="356">
        <f t="shared" si="67"/>
        <v>762840192.32170677</v>
      </c>
      <c r="N72" s="355">
        <f t="shared" ref="N72:T72" si="71">N55-N22-N44</f>
        <v>158068225.48895705</v>
      </c>
      <c r="O72" s="355">
        <f t="shared" si="71"/>
        <v>162553552.06959271</v>
      </c>
      <c r="P72" s="355">
        <f t="shared" si="71"/>
        <v>170561466.46370086</v>
      </c>
      <c r="Q72" s="355">
        <f t="shared" si="71"/>
        <v>162686767.37140217</v>
      </c>
      <c r="R72" s="355">
        <f t="shared" si="71"/>
        <v>158648123.6014224</v>
      </c>
      <c r="S72" s="355">
        <f t="shared" si="71"/>
        <v>163060237.39719099</v>
      </c>
      <c r="T72" s="355">
        <f t="shared" si="71"/>
        <v>165803430.60462201</v>
      </c>
    </row>
    <row r="73" spans="1:20" x14ac:dyDescent="0.2">
      <c r="A73" s="527"/>
      <c r="B73" s="344" t="s">
        <v>7</v>
      </c>
      <c r="D73" s="354">
        <f t="shared" ref="D73:J73" si="72">D56-D23-D45</f>
        <v>45897030.83886756</v>
      </c>
      <c r="E73" s="354">
        <f t="shared" si="72"/>
        <v>37828760.619855449</v>
      </c>
      <c r="F73" s="355">
        <f t="shared" si="70"/>
        <v>41546797.033152044</v>
      </c>
      <c r="G73" s="355">
        <f t="shared" si="72"/>
        <v>41299835.444051981</v>
      </c>
      <c r="H73" s="355">
        <f t="shared" si="72"/>
        <v>39727883.845127128</v>
      </c>
      <c r="I73" s="355">
        <f t="shared" si="72"/>
        <v>38545037.470378846</v>
      </c>
      <c r="J73" s="355">
        <f t="shared" si="72"/>
        <v>37769322.223957054</v>
      </c>
      <c r="K73" s="356">
        <f t="shared" si="67"/>
        <v>198888876.01666707</v>
      </c>
      <c r="N73" s="355">
        <f t="shared" ref="N73:T73" si="73">N56-N23-N45</f>
        <v>45019157.272062346</v>
      </c>
      <c r="O73" s="355">
        <f t="shared" si="73"/>
        <v>37828760.619855449</v>
      </c>
      <c r="P73" s="355">
        <f t="shared" si="73"/>
        <v>42585466.958980843</v>
      </c>
      <c r="Q73" s="355">
        <f t="shared" si="73"/>
        <v>43390639.61340712</v>
      </c>
      <c r="R73" s="355">
        <f t="shared" si="73"/>
        <v>42782585.663906351</v>
      </c>
      <c r="S73" s="355">
        <f t="shared" si="73"/>
        <v>42546509.229427814</v>
      </c>
      <c r="T73" s="355">
        <f t="shared" si="73"/>
        <v>42732521.359497406</v>
      </c>
    </row>
    <row r="74" spans="1:20" x14ac:dyDescent="0.2">
      <c r="A74" s="527"/>
      <c r="B74" s="344" t="s">
        <v>8</v>
      </c>
      <c r="D74" s="354">
        <f t="shared" ref="D74:J74" si="74">D57-D24-D46</f>
        <v>38607132.467088051</v>
      </c>
      <c r="E74" s="354">
        <f t="shared" si="74"/>
        <v>39113168.382931039</v>
      </c>
      <c r="F74" s="355">
        <f t="shared" si="70"/>
        <v>27532915.563070379</v>
      </c>
      <c r="G74" s="355">
        <f t="shared" si="74"/>
        <v>28553000.159496218</v>
      </c>
      <c r="H74" s="355">
        <f t="shared" si="74"/>
        <v>32214379.651362106</v>
      </c>
      <c r="I74" s="355">
        <f t="shared" si="74"/>
        <v>31370939.535649348</v>
      </c>
      <c r="J74" s="355">
        <f t="shared" si="74"/>
        <v>23090914.327819396</v>
      </c>
      <c r="K74" s="356">
        <f t="shared" si="67"/>
        <v>142762149.23739743</v>
      </c>
      <c r="N74" s="355">
        <f t="shared" ref="N74:T74" si="75">N57-N24-N46</f>
        <v>37868692.954475768</v>
      </c>
      <c r="O74" s="355">
        <f t="shared" si="75"/>
        <v>39113168.382931039</v>
      </c>
      <c r="P74" s="355">
        <f t="shared" si="75"/>
        <v>28221238.452147137</v>
      </c>
      <c r="Q74" s="355">
        <f t="shared" si="75"/>
        <v>29998495.79257071</v>
      </c>
      <c r="R74" s="355">
        <f t="shared" si="75"/>
        <v>34691363.436742619</v>
      </c>
      <c r="S74" s="355">
        <f t="shared" si="75"/>
        <v>34627647.450467199</v>
      </c>
      <c r="T74" s="355">
        <f t="shared" si="75"/>
        <v>26125250.113648668</v>
      </c>
    </row>
    <row r="75" spans="1:20" x14ac:dyDescent="0.2">
      <c r="A75" s="527"/>
      <c r="B75" s="344" t="s">
        <v>9</v>
      </c>
      <c r="D75" s="354">
        <f t="shared" ref="D75:J75" si="76">D58-D25-D47</f>
        <v>59105089.842266381</v>
      </c>
      <c r="E75" s="354">
        <f t="shared" si="76"/>
        <v>57984534.759499505</v>
      </c>
      <c r="F75" s="355">
        <f t="shared" si="70"/>
        <v>53099027.05770202</v>
      </c>
      <c r="G75" s="355">
        <f t="shared" si="76"/>
        <v>49534605.236645132</v>
      </c>
      <c r="H75" s="355">
        <f t="shared" si="76"/>
        <v>46741777.074500591</v>
      </c>
      <c r="I75" s="355">
        <f t="shared" si="76"/>
        <v>46096092.838427521</v>
      </c>
      <c r="J75" s="355">
        <f t="shared" si="76"/>
        <v>45496906.250132956</v>
      </c>
      <c r="K75" s="356">
        <f t="shared" si="67"/>
        <v>240968408.45740819</v>
      </c>
      <c r="N75" s="355">
        <f t="shared" ref="N75:T75" si="77">N58-N25-N47</f>
        <v>57974585.42645058</v>
      </c>
      <c r="O75" s="355">
        <f t="shared" si="77"/>
        <v>57984534.759499505</v>
      </c>
      <c r="P75" s="355">
        <f t="shared" si="77"/>
        <v>54426502.734144554</v>
      </c>
      <c r="Q75" s="355">
        <f t="shared" si="77"/>
        <v>52042294.626750275</v>
      </c>
      <c r="R75" s="355">
        <f t="shared" si="77"/>
        <v>50335781.527369596</v>
      </c>
      <c r="S75" s="355">
        <f t="shared" si="77"/>
        <v>50881461.482503057</v>
      </c>
      <c r="T75" s="355">
        <f t="shared" si="77"/>
        <v>51475573.392515227</v>
      </c>
    </row>
    <row r="76" spans="1:20" x14ac:dyDescent="0.2">
      <c r="A76" s="527"/>
      <c r="B76" s="344" t="s">
        <v>10</v>
      </c>
      <c r="D76" s="354">
        <f t="shared" ref="D76:J76" si="78">D59-D26-D48</f>
        <v>4028166.517781693</v>
      </c>
      <c r="E76" s="354">
        <f t="shared" si="78"/>
        <v>4706906.3925782889</v>
      </c>
      <c r="F76" s="355">
        <f t="shared" si="70"/>
        <v>6302914.176711347</v>
      </c>
      <c r="G76" s="355">
        <f t="shared" si="78"/>
        <v>5324120.2945780847</v>
      </c>
      <c r="H76" s="355">
        <f t="shared" si="78"/>
        <v>4788827.6396478359</v>
      </c>
      <c r="I76" s="355">
        <f t="shared" si="78"/>
        <v>4613268.2860858776</v>
      </c>
      <c r="J76" s="355">
        <f t="shared" si="78"/>
        <v>4523135.0728602447</v>
      </c>
      <c r="K76" s="356">
        <f t="shared" si="67"/>
        <v>25552265.46988339</v>
      </c>
      <c r="N76" s="355">
        <f t="shared" ref="N76:T76" si="79">N59-N26-N48</f>
        <v>3951119.6839447692</v>
      </c>
      <c r="O76" s="355">
        <f t="shared" si="79"/>
        <v>4706906.3925782889</v>
      </c>
      <c r="P76" s="355">
        <f t="shared" si="79"/>
        <v>6460487.0311291292</v>
      </c>
      <c r="Q76" s="355">
        <f t="shared" si="79"/>
        <v>5593653.8844911009</v>
      </c>
      <c r="R76" s="355">
        <f t="shared" si="79"/>
        <v>5157043.5898776315</v>
      </c>
      <c r="S76" s="355">
        <f t="shared" si="79"/>
        <v>5092185.0020930916</v>
      </c>
      <c r="T76" s="355">
        <f t="shared" si="79"/>
        <v>5117512.1694477145</v>
      </c>
    </row>
    <row r="77" spans="1:20" x14ac:dyDescent="0.2">
      <c r="A77" s="527"/>
      <c r="B77" s="344" t="s">
        <v>42</v>
      </c>
      <c r="D77" s="354">
        <f t="shared" ref="D77:J77" si="80">D60-D27-D49</f>
        <v>15754005.753533296</v>
      </c>
      <c r="E77" s="354">
        <f t="shared" si="80"/>
        <v>15831204.532511087</v>
      </c>
      <c r="F77" s="355">
        <f t="shared" si="70"/>
        <v>13043777.281937553</v>
      </c>
      <c r="G77" s="355">
        <f t="shared" si="80"/>
        <v>11589210.941755451</v>
      </c>
      <c r="H77" s="355">
        <f t="shared" si="80"/>
        <v>11010236.613263987</v>
      </c>
      <c r="I77" s="355">
        <f t="shared" si="80"/>
        <v>9935326.1354137007</v>
      </c>
      <c r="J77" s="355">
        <f t="shared" si="80"/>
        <v>10375319.607450467</v>
      </c>
      <c r="K77" s="356">
        <f t="shared" si="67"/>
        <v>55953870.579821154</v>
      </c>
      <c r="N77" s="355">
        <f t="shared" ref="N77:T77" si="81">N60-N27-N49</f>
        <v>15452678.522347517</v>
      </c>
      <c r="O77" s="355">
        <f t="shared" si="81"/>
        <v>15831204.532511087</v>
      </c>
      <c r="P77" s="355">
        <f t="shared" si="81"/>
        <v>13369871.713985989</v>
      </c>
      <c r="Q77" s="355">
        <f t="shared" si="81"/>
        <v>12175914.745681819</v>
      </c>
      <c r="R77" s="355">
        <f t="shared" si="81"/>
        <v>11856820.587855736</v>
      </c>
      <c r="S77" s="355">
        <f t="shared" si="81"/>
        <v>10966741.060833104</v>
      </c>
      <c r="T77" s="355">
        <f t="shared" si="81"/>
        <v>11738721.81523459</v>
      </c>
    </row>
    <row r="78" spans="1:20" x14ac:dyDescent="0.2">
      <c r="A78" s="527"/>
      <c r="B78" s="344" t="s">
        <v>11</v>
      </c>
      <c r="D78" s="354">
        <f t="shared" ref="D78:J78" si="82">D61-D28-D50</f>
        <v>27817.825750422093</v>
      </c>
      <c r="E78" s="354">
        <f t="shared" si="82"/>
        <v>317895.67334359611</v>
      </c>
      <c r="F78" s="355">
        <f t="shared" si="70"/>
        <v>16083.324587398536</v>
      </c>
      <c r="G78" s="355">
        <f t="shared" si="82"/>
        <v>15261.836226445856</v>
      </c>
      <c r="H78" s="355">
        <f t="shared" si="82"/>
        <v>14827.010811638418</v>
      </c>
      <c r="I78" s="355">
        <f t="shared" si="82"/>
        <v>14529.315625702051</v>
      </c>
      <c r="J78" s="355">
        <f t="shared" si="82"/>
        <v>14499.652330037492</v>
      </c>
      <c r="K78" s="356">
        <f t="shared" si="67"/>
        <v>75201.139581222349</v>
      </c>
      <c r="N78" s="355">
        <f t="shared" ref="N78:T78" si="83">N61-N28-N50</f>
        <v>27285.753556078558</v>
      </c>
      <c r="O78" s="355">
        <f t="shared" si="83"/>
        <v>317895.67334359611</v>
      </c>
      <c r="P78" s="355">
        <f t="shared" si="83"/>
        <v>16485.407702083499</v>
      </c>
      <c r="Q78" s="355">
        <f t="shared" si="83"/>
        <v>16034.466685409676</v>
      </c>
      <c r="R78" s="355">
        <f t="shared" si="83"/>
        <v>15967.068939827052</v>
      </c>
      <c r="S78" s="355">
        <f t="shared" si="83"/>
        <v>16037.645879609157</v>
      </c>
      <c r="T78" s="355">
        <f t="shared" si="83"/>
        <v>16405.0257302631</v>
      </c>
    </row>
    <row r="79" spans="1:20" x14ac:dyDescent="0.2">
      <c r="A79" s="527"/>
      <c r="B79" s="344" t="s">
        <v>12</v>
      </c>
      <c r="D79" s="354">
        <f t="shared" ref="D79:J79" si="84">D62-D29-D51</f>
        <v>143475.92283643107</v>
      </c>
      <c r="E79" s="354">
        <f t="shared" si="84"/>
        <v>317895.67334359611</v>
      </c>
      <c r="F79" s="355">
        <f t="shared" si="70"/>
        <v>16083.324587398534</v>
      </c>
      <c r="G79" s="355">
        <f t="shared" si="84"/>
        <v>15261.836226445856</v>
      </c>
      <c r="H79" s="355">
        <f t="shared" si="84"/>
        <v>14827.010811638418</v>
      </c>
      <c r="I79" s="355">
        <f t="shared" si="84"/>
        <v>14529.315625702049</v>
      </c>
      <c r="J79" s="355">
        <f t="shared" si="84"/>
        <v>14499.652330037492</v>
      </c>
      <c r="K79" s="356">
        <f t="shared" si="67"/>
        <v>75201.139581222349</v>
      </c>
      <c r="N79" s="355">
        <f t="shared" ref="N79:T79" si="85">N62-N29-N51</f>
        <v>140731.65555314475</v>
      </c>
      <c r="O79" s="355">
        <f t="shared" si="85"/>
        <v>317895.67334359611</v>
      </c>
      <c r="P79" s="355">
        <f t="shared" si="85"/>
        <v>16485.407702083496</v>
      </c>
      <c r="Q79" s="355">
        <f t="shared" si="85"/>
        <v>16034.466685409674</v>
      </c>
      <c r="R79" s="355">
        <f t="shared" si="85"/>
        <v>15967.06893982705</v>
      </c>
      <c r="S79" s="355">
        <f t="shared" si="85"/>
        <v>16037.645879609156</v>
      </c>
      <c r="T79" s="355">
        <f t="shared" si="85"/>
        <v>16405.0257302631</v>
      </c>
    </row>
    <row r="80" spans="1:20" x14ac:dyDescent="0.2">
      <c r="A80" s="527"/>
      <c r="B80" s="357" t="s">
        <v>206</v>
      </c>
      <c r="C80" s="357"/>
      <c r="D80" s="354">
        <f t="shared" ref="D80:J80" si="86">D63-D30</f>
        <v>50318690.323868208</v>
      </c>
      <c r="E80" s="354">
        <f t="shared" si="86"/>
        <v>60021291.878550105</v>
      </c>
      <c r="F80" s="355">
        <f>F63-F30</f>
        <v>80199179.321477264</v>
      </c>
      <c r="G80" s="355">
        <f t="shared" si="86"/>
        <v>45906615.021273129</v>
      </c>
      <c r="H80" s="355">
        <f t="shared" si="86"/>
        <v>50618382.76511468</v>
      </c>
      <c r="I80" s="355">
        <f t="shared" si="86"/>
        <v>34703052.015032537</v>
      </c>
      <c r="J80" s="355">
        <f t="shared" si="86"/>
        <v>39914843.85124781</v>
      </c>
      <c r="K80" s="356">
        <f t="shared" si="67"/>
        <v>251342072.97414544</v>
      </c>
      <c r="N80" s="355">
        <f t="shared" ref="N80:T80" si="87">N63-N30</f>
        <v>49356243.574171849</v>
      </c>
      <c r="O80" s="355">
        <f t="shared" si="87"/>
        <v>60021291.878550105</v>
      </c>
      <c r="P80" s="355">
        <f t="shared" si="87"/>
        <v>82204158.804514199</v>
      </c>
      <c r="Q80" s="355">
        <f t="shared" si="87"/>
        <v>48230637.406725079</v>
      </c>
      <c r="R80" s="355">
        <f t="shared" si="87"/>
        <v>54510461.852413565</v>
      </c>
      <c r="S80" s="355">
        <f t="shared" si="87"/>
        <v>38305676.158222795</v>
      </c>
      <c r="T80" s="355">
        <f t="shared" si="87"/>
        <v>45159982.14954862</v>
      </c>
    </row>
    <row r="81" spans="1:20" x14ac:dyDescent="0.2">
      <c r="A81" s="527"/>
      <c r="B81" s="357" t="s">
        <v>64</v>
      </c>
      <c r="C81" s="357"/>
      <c r="D81" s="354">
        <f t="shared" ref="D81:J81" si="88">D64-D31</f>
        <v>6642008.4524025936</v>
      </c>
      <c r="E81" s="354">
        <f t="shared" si="88"/>
        <v>5771904.8110711342</v>
      </c>
      <c r="F81" s="355">
        <f t="shared" si="88"/>
        <v>2394842.9662843291</v>
      </c>
      <c r="G81" s="355">
        <f t="shared" si="88"/>
        <v>2353322.3902352704</v>
      </c>
      <c r="H81" s="355">
        <f t="shared" si="88"/>
        <v>2359034.4680522587</v>
      </c>
      <c r="I81" s="355">
        <f t="shared" si="88"/>
        <v>2382557.4920018767</v>
      </c>
      <c r="J81" s="355">
        <f t="shared" si="88"/>
        <v>2332715.0283769323</v>
      </c>
      <c r="K81" s="356">
        <f t="shared" si="67"/>
        <v>11822472.344950669</v>
      </c>
      <c r="N81" s="355">
        <f t="shared" ref="N81:T81" si="89">N64-N31</f>
        <v>6514966.603631773</v>
      </c>
      <c r="O81" s="355">
        <f t="shared" si="89"/>
        <v>5771904.8110711342</v>
      </c>
      <c r="P81" s="355">
        <f t="shared" si="89"/>
        <v>2454714.0404414372</v>
      </c>
      <c r="Q81" s="355">
        <f t="shared" si="89"/>
        <v>2472459.3362409309</v>
      </c>
      <c r="R81" s="355">
        <f t="shared" si="89"/>
        <v>2540422.1026973389</v>
      </c>
      <c r="S81" s="355">
        <f t="shared" si="89"/>
        <v>2629897.6723268414</v>
      </c>
      <c r="T81" s="355">
        <f t="shared" si="89"/>
        <v>2639252.9414390479</v>
      </c>
    </row>
    <row r="82" spans="1:20" x14ac:dyDescent="0.2">
      <c r="A82" s="527"/>
      <c r="B82" s="357" t="s">
        <v>65</v>
      </c>
      <c r="C82" s="357"/>
      <c r="D82" s="354">
        <f>D65-D32</f>
        <v>19912950.45334712</v>
      </c>
      <c r="E82" s="354">
        <f t="shared" ref="E82:J82" si="90">E65-E32</f>
        <v>31799876.6224945</v>
      </c>
      <c r="F82" s="355">
        <f t="shared" si="90"/>
        <v>30775007.926492658</v>
      </c>
      <c r="G82" s="355">
        <f t="shared" si="90"/>
        <v>30206444.874864761</v>
      </c>
      <c r="H82" s="355">
        <f t="shared" si="90"/>
        <v>34271735.126040794</v>
      </c>
      <c r="I82" s="355">
        <f t="shared" si="90"/>
        <v>39594179.087233014</v>
      </c>
      <c r="J82" s="355">
        <f t="shared" si="90"/>
        <v>33914633.556040108</v>
      </c>
      <c r="K82" s="356">
        <f t="shared" si="67"/>
        <v>168762000.57067132</v>
      </c>
      <c r="N82" s="355">
        <f t="shared" ref="N82:T82" si="91">N65-N32</f>
        <v>19532074.991022184</v>
      </c>
      <c r="O82" s="355">
        <f t="shared" si="91"/>
        <v>31799876.6224945</v>
      </c>
      <c r="P82" s="355">
        <f t="shared" si="91"/>
        <v>31544383.124654964</v>
      </c>
      <c r="Q82" s="355">
        <f t="shared" si="91"/>
        <v>31735646.146654785</v>
      </c>
      <c r="R82" s="355">
        <f t="shared" si="91"/>
        <v>36906910.259716518</v>
      </c>
      <c r="S82" s="355">
        <f t="shared" si="91"/>
        <v>43704565.270202592</v>
      </c>
      <c r="T82" s="355">
        <f t="shared" si="91"/>
        <v>38371294.942479752</v>
      </c>
    </row>
    <row r="83" spans="1:20" x14ac:dyDescent="0.2">
      <c r="A83" s="527"/>
      <c r="B83" s="357" t="s">
        <v>66</v>
      </c>
      <c r="C83" s="357"/>
      <c r="D83" s="354">
        <f t="shared" ref="D83:J83" si="92">D66-D33</f>
        <v>12526980.989843702</v>
      </c>
      <c r="E83" s="354">
        <f t="shared" si="92"/>
        <v>29707261.410150345</v>
      </c>
      <c r="F83" s="355">
        <f t="shared" si="92"/>
        <v>14466927.859163037</v>
      </c>
      <c r="G83" s="355">
        <f t="shared" si="92"/>
        <v>8865542.6818583105</v>
      </c>
      <c r="H83" s="355">
        <f t="shared" si="92"/>
        <v>12997018.710674476</v>
      </c>
      <c r="I83" s="355">
        <f t="shared" si="92"/>
        <v>12947101.655189555</v>
      </c>
      <c r="J83" s="355">
        <f t="shared" si="92"/>
        <v>12676251.761550667</v>
      </c>
      <c r="K83" s="356">
        <f t="shared" si="67"/>
        <v>61952842.66843605</v>
      </c>
      <c r="N83" s="355">
        <f t="shared" ref="N83:T83" si="93">N66-N33</f>
        <v>12287377.135697598</v>
      </c>
      <c r="O83" s="355">
        <f t="shared" si="93"/>
        <v>29707261.410150345</v>
      </c>
      <c r="P83" s="355">
        <f t="shared" si="93"/>
        <v>14828601.055642111</v>
      </c>
      <c r="Q83" s="355">
        <f t="shared" si="93"/>
        <v>9314360.7801273875</v>
      </c>
      <c r="R83" s="355">
        <f t="shared" si="93"/>
        <v>13996367.60247493</v>
      </c>
      <c r="S83" s="355">
        <f t="shared" si="93"/>
        <v>14291177.703230502</v>
      </c>
      <c r="T83" s="355">
        <f t="shared" si="93"/>
        <v>14342015.351687673</v>
      </c>
    </row>
    <row r="84" spans="1:20" x14ac:dyDescent="0.2">
      <c r="A84" s="368"/>
      <c r="B84" s="357" t="s">
        <v>181</v>
      </c>
      <c r="C84" s="357"/>
      <c r="D84" s="354">
        <f t="shared" ref="D84:J84" si="94">D67-D34</f>
        <v>0</v>
      </c>
      <c r="E84" s="354">
        <f t="shared" si="94"/>
        <v>0</v>
      </c>
      <c r="F84" s="355">
        <f t="shared" si="94"/>
        <v>26064831.202994082</v>
      </c>
      <c r="G84" s="355">
        <f t="shared" si="94"/>
        <v>1954317.4650326706</v>
      </c>
      <c r="H84" s="355">
        <f t="shared" si="94"/>
        <v>373837.23799451842</v>
      </c>
      <c r="I84" s="355">
        <f t="shared" si="94"/>
        <v>3461532.3637694358</v>
      </c>
      <c r="J84" s="355">
        <f t="shared" si="94"/>
        <v>86310.953747445019</v>
      </c>
      <c r="K84" s="356">
        <f t="shared" si="67"/>
        <v>31940829.223538149</v>
      </c>
      <c r="N84" s="355">
        <f t="shared" ref="N84:T84" si="95">N67-N34</f>
        <v>0</v>
      </c>
      <c r="O84" s="355">
        <f t="shared" si="95"/>
        <v>0</v>
      </c>
      <c r="P84" s="355">
        <f t="shared" si="95"/>
        <v>26716451.983068932</v>
      </c>
      <c r="Q84" s="355">
        <f t="shared" si="95"/>
        <v>2053254.7866999495</v>
      </c>
      <c r="R84" s="355">
        <f t="shared" si="95"/>
        <v>402581.81687219063</v>
      </c>
      <c r="S84" s="355">
        <f t="shared" si="95"/>
        <v>3820884.0444443291</v>
      </c>
      <c r="T84" s="355">
        <f t="shared" si="95"/>
        <v>97652.92193228213</v>
      </c>
    </row>
    <row r="85" spans="1:20" x14ac:dyDescent="0.2">
      <c r="A85" s="368"/>
      <c r="B85" s="357"/>
      <c r="C85" s="357"/>
      <c r="D85" s="354"/>
      <c r="E85" s="354"/>
      <c r="F85" s="355"/>
      <c r="G85" s="355"/>
      <c r="H85" s="355"/>
      <c r="I85" s="355"/>
      <c r="J85" s="355"/>
      <c r="K85" s="356"/>
      <c r="N85" s="355"/>
      <c r="O85" s="355"/>
      <c r="P85" s="355"/>
      <c r="Q85" s="355"/>
      <c r="R85" s="355"/>
      <c r="S85" s="355"/>
      <c r="T85" s="355"/>
    </row>
    <row r="86" spans="1:20" ht="14.25" x14ac:dyDescent="0.2">
      <c r="D86"/>
      <c r="E86"/>
      <c r="F86"/>
      <c r="G86"/>
      <c r="H86"/>
      <c r="I86"/>
      <c r="J86"/>
      <c r="K86"/>
    </row>
  </sheetData>
  <mergeCells count="5">
    <mergeCell ref="A3:A16"/>
    <mergeCell ref="A20:A33"/>
    <mergeCell ref="A42:A51"/>
    <mergeCell ref="A53:A66"/>
    <mergeCell ref="A70:A83"/>
  </mergeCells>
  <conditionalFormatting sqref="D1:J1">
    <cfRule type="cellIs" dxfId="3" priority="2" operator="lessThan">
      <formula>0</formula>
    </cfRule>
    <cfRule type="cellIs" dxfId="2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rgb="FF00B050"/>
  </sheetPr>
  <dimension ref="A1:BB89"/>
  <sheetViews>
    <sheetView workbookViewId="0">
      <selection activeCell="B12" sqref="B12"/>
    </sheetView>
  </sheetViews>
  <sheetFormatPr defaultRowHeight="14.25" outlineLevelCol="2" x14ac:dyDescent="0.2"/>
  <cols>
    <col min="1" max="1" width="25.625" customWidth="1"/>
    <col min="2" max="3" width="10.5" style="10" bestFit="1" customWidth="1"/>
    <col min="4" max="5" width="11.375" style="10" bestFit="1" customWidth="1"/>
    <col min="6" max="8" width="10.5" style="10" bestFit="1" customWidth="1"/>
    <col min="9" max="13" width="10.5" style="10" customWidth="1" outlineLevel="1"/>
    <col min="14" max="14" width="1.75" style="10" customWidth="1"/>
    <col min="15" max="21" width="9" style="10"/>
    <col min="22" max="26" width="9" style="10" customWidth="1" outlineLevel="1"/>
    <col min="27" max="27" width="2.125" customWidth="1"/>
    <col min="28" max="28" width="28.25" bestFit="1" customWidth="1"/>
    <col min="29" max="30" width="12.625" style="10" bestFit="1" customWidth="1"/>
    <col min="31" max="32" width="12.75" style="10" bestFit="1" customWidth="1"/>
    <col min="33" max="34" width="11.875" style="10" bestFit="1" customWidth="1"/>
    <col min="35" max="35" width="11.75" style="10" bestFit="1" customWidth="1"/>
    <col min="36" max="40" width="9.625" style="10" customWidth="1" outlineLevel="1"/>
    <col min="41" max="41" width="2.375" customWidth="1"/>
    <col min="42" max="42" width="29.875" bestFit="1" customWidth="1"/>
    <col min="43" max="49" width="10.5" bestFit="1" customWidth="1"/>
    <col min="50" max="54" width="9" customWidth="1" outlineLevel="2"/>
  </cols>
  <sheetData>
    <row r="1" spans="1:54" ht="15" thickBot="1" x14ac:dyDescent="0.25">
      <c r="A1" t="str">
        <f>IF(SUM(B5:H5,B22:H22,O22:U22,O5:U5,AC5:AI5,AC63:AI63,AQ63:AW63,AQ5:AW5)=0,"NONE","ON")</f>
        <v>NONE</v>
      </c>
    </row>
    <row r="2" spans="1:54" ht="15" thickBot="1" x14ac:dyDescent="0.25">
      <c r="A2" s="112"/>
      <c r="B2" s="528" t="s">
        <v>67</v>
      </c>
      <c r="C2" s="528"/>
      <c r="D2" s="528"/>
      <c r="E2" s="528"/>
      <c r="F2" s="528"/>
      <c r="G2" s="528"/>
      <c r="H2" s="528"/>
      <c r="I2" s="283"/>
      <c r="J2" s="283"/>
      <c r="K2" s="283"/>
      <c r="L2" s="283"/>
      <c r="M2" s="283"/>
      <c r="N2" s="33"/>
      <c r="O2" s="290" t="s">
        <v>88</v>
      </c>
      <c r="P2" s="290"/>
      <c r="Q2" s="290"/>
      <c r="R2" s="290"/>
      <c r="S2" s="290"/>
      <c r="T2" s="290"/>
      <c r="U2" s="291"/>
      <c r="V2" s="290"/>
      <c r="W2" s="290"/>
      <c r="X2" s="290"/>
      <c r="Y2" s="290"/>
      <c r="Z2" s="285"/>
    </row>
    <row r="3" spans="1:54" ht="15" x14ac:dyDescent="0.25">
      <c r="A3" s="89" t="s">
        <v>84</v>
      </c>
      <c r="B3" s="529" t="s">
        <v>82</v>
      </c>
      <c r="C3" s="529"/>
      <c r="D3" s="529"/>
      <c r="E3" s="529"/>
      <c r="F3" s="529"/>
      <c r="G3" s="529"/>
      <c r="H3" s="529"/>
      <c r="I3" s="287"/>
      <c r="J3" s="287"/>
      <c r="K3" s="287"/>
      <c r="L3" s="287"/>
      <c r="M3" s="287"/>
      <c r="N3" s="24"/>
      <c r="O3" s="292" t="s">
        <v>83</v>
      </c>
      <c r="P3" s="292"/>
      <c r="Q3" s="292"/>
      <c r="R3" s="292"/>
      <c r="S3" s="292"/>
      <c r="T3" s="292"/>
      <c r="U3" s="293"/>
      <c r="V3" s="292"/>
      <c r="W3" s="292"/>
      <c r="X3" s="292"/>
      <c r="Y3" s="292"/>
      <c r="Z3" s="286"/>
      <c r="AB3" s="109" t="s">
        <v>85</v>
      </c>
      <c r="AC3" s="296" t="s">
        <v>67</v>
      </c>
      <c r="AD3" s="296"/>
      <c r="AE3" s="296"/>
      <c r="AF3" s="296"/>
      <c r="AG3" s="296"/>
      <c r="AH3" s="296"/>
      <c r="AI3" s="297"/>
      <c r="AJ3" s="296"/>
      <c r="AK3" s="296"/>
      <c r="AL3" s="296"/>
      <c r="AM3" s="296"/>
      <c r="AN3" s="284"/>
      <c r="AP3" s="109" t="s">
        <v>90</v>
      </c>
      <c r="AQ3" s="296" t="s">
        <v>67</v>
      </c>
      <c r="AR3" s="296"/>
      <c r="AS3" s="296"/>
      <c r="AT3" s="296"/>
      <c r="AU3" s="296"/>
      <c r="AV3" s="296"/>
      <c r="AW3" s="297"/>
      <c r="AX3" s="296"/>
      <c r="AY3" s="296"/>
      <c r="AZ3" s="296"/>
      <c r="BA3" s="296"/>
      <c r="BB3" s="284"/>
    </row>
    <row r="4" spans="1:54" ht="15" x14ac:dyDescent="0.25">
      <c r="A4" s="86"/>
      <c r="B4" s="114" t="e">
        <f>#REF!</f>
        <v>#REF!</v>
      </c>
      <c r="C4" s="114" t="e">
        <f>#REF!</f>
        <v>#REF!</v>
      </c>
      <c r="D4" s="114" t="e">
        <f>#REF!</f>
        <v>#REF!</v>
      </c>
      <c r="E4" s="114" t="e">
        <f>#REF!</f>
        <v>#REF!</v>
      </c>
      <c r="F4" s="114" t="e">
        <f>#REF!</f>
        <v>#REF!</v>
      </c>
      <c r="G4" s="114" t="e">
        <f>#REF!</f>
        <v>#REF!</v>
      </c>
      <c r="H4" s="114" t="e">
        <f>#REF!</f>
        <v>#REF!</v>
      </c>
      <c r="I4" s="114" t="e">
        <f>#REF!</f>
        <v>#REF!</v>
      </c>
      <c r="J4" s="114" t="e">
        <f>#REF!</f>
        <v>#REF!</v>
      </c>
      <c r="K4" s="114" t="e">
        <f>#REF!</f>
        <v>#REF!</v>
      </c>
      <c r="L4" s="114" t="e">
        <f>#REF!</f>
        <v>#REF!</v>
      </c>
      <c r="M4" s="114" t="e">
        <f>#REF!</f>
        <v>#REF!</v>
      </c>
      <c r="N4" s="24"/>
      <c r="O4" s="114" t="e">
        <f t="shared" ref="O4:U4" si="0">B4</f>
        <v>#REF!</v>
      </c>
      <c r="P4" s="114" t="e">
        <f t="shared" si="0"/>
        <v>#REF!</v>
      </c>
      <c r="Q4" s="114" t="e">
        <f t="shared" si="0"/>
        <v>#REF!</v>
      </c>
      <c r="R4" s="114" t="e">
        <f t="shared" si="0"/>
        <v>#REF!</v>
      </c>
      <c r="S4" s="114" t="e">
        <f t="shared" si="0"/>
        <v>#REF!</v>
      </c>
      <c r="T4" s="114" t="e">
        <f t="shared" si="0"/>
        <v>#REF!</v>
      </c>
      <c r="U4" s="115" t="e">
        <f t="shared" si="0"/>
        <v>#REF!</v>
      </c>
      <c r="V4" s="114" t="e">
        <f t="shared" ref="V4:Z4" si="1">I4</f>
        <v>#REF!</v>
      </c>
      <c r="W4" s="114" t="e">
        <f t="shared" si="1"/>
        <v>#REF!</v>
      </c>
      <c r="X4" s="114" t="e">
        <f t="shared" si="1"/>
        <v>#REF!</v>
      </c>
      <c r="Y4" s="114" t="e">
        <f t="shared" si="1"/>
        <v>#REF!</v>
      </c>
      <c r="Z4" s="115" t="e">
        <f t="shared" si="1"/>
        <v>#REF!</v>
      </c>
      <c r="AB4" s="89" t="s">
        <v>43</v>
      </c>
      <c r="AC4" s="114" t="e">
        <f>#REF!</f>
        <v>#REF!</v>
      </c>
      <c r="AD4" s="114" t="e">
        <f>#REF!</f>
        <v>#REF!</v>
      </c>
      <c r="AE4" s="114" t="e">
        <f>#REF!</f>
        <v>#REF!</v>
      </c>
      <c r="AF4" s="114" t="e">
        <f>#REF!</f>
        <v>#REF!</v>
      </c>
      <c r="AG4" s="114" t="e">
        <f>#REF!</f>
        <v>#REF!</v>
      </c>
      <c r="AH4" s="114" t="e">
        <f>#REF!</f>
        <v>#REF!</v>
      </c>
      <c r="AI4" s="115" t="e">
        <f>#REF!</f>
        <v>#REF!</v>
      </c>
      <c r="AJ4" s="114" t="e">
        <f>#REF!</f>
        <v>#REF!</v>
      </c>
      <c r="AK4" s="114" t="e">
        <f>#REF!</f>
        <v>#REF!</v>
      </c>
      <c r="AL4" s="114" t="e">
        <f>#REF!</f>
        <v>#REF!</v>
      </c>
      <c r="AM4" s="114" t="e">
        <f>#REF!</f>
        <v>#REF!</v>
      </c>
      <c r="AN4" s="115" t="e">
        <f>#REF!</f>
        <v>#REF!</v>
      </c>
      <c r="AP4" s="89" t="s">
        <v>43</v>
      </c>
      <c r="AQ4" s="114" t="e">
        <f t="shared" ref="AQ4:AW4" si="2">AC4</f>
        <v>#REF!</v>
      </c>
      <c r="AR4" s="114" t="e">
        <f t="shared" si="2"/>
        <v>#REF!</v>
      </c>
      <c r="AS4" s="114" t="e">
        <f t="shared" si="2"/>
        <v>#REF!</v>
      </c>
      <c r="AT4" s="114" t="e">
        <f t="shared" si="2"/>
        <v>#REF!</v>
      </c>
      <c r="AU4" s="114" t="e">
        <f t="shared" si="2"/>
        <v>#REF!</v>
      </c>
      <c r="AV4" s="114" t="e">
        <f t="shared" si="2"/>
        <v>#REF!</v>
      </c>
      <c r="AW4" s="115" t="e">
        <f t="shared" si="2"/>
        <v>#REF!</v>
      </c>
      <c r="AX4" s="114" t="e">
        <f t="shared" ref="AX4:BB4" si="3">AJ4</f>
        <v>#REF!</v>
      </c>
      <c r="AY4" s="114" t="e">
        <f t="shared" si="3"/>
        <v>#REF!</v>
      </c>
      <c r="AZ4" s="114" t="e">
        <f t="shared" si="3"/>
        <v>#REF!</v>
      </c>
      <c r="BA4" s="114" t="e">
        <f t="shared" si="3"/>
        <v>#REF!</v>
      </c>
      <c r="BB4" s="115" t="e">
        <f t="shared" si="3"/>
        <v>#REF!</v>
      </c>
    </row>
    <row r="5" spans="1:54" ht="15" x14ac:dyDescent="0.25">
      <c r="A5" s="110" t="s">
        <v>31</v>
      </c>
      <c r="B5" s="253">
        <f t="shared" ref="B5:M5" si="4">SUM(B6:B8,B13,B17,B20:B21)</f>
        <v>0</v>
      </c>
      <c r="C5" s="253">
        <f t="shared" si="4"/>
        <v>0</v>
      </c>
      <c r="D5" s="253">
        <f t="shared" si="4"/>
        <v>0</v>
      </c>
      <c r="E5" s="253">
        <f t="shared" si="4"/>
        <v>0</v>
      </c>
      <c r="F5" s="253">
        <f t="shared" si="4"/>
        <v>0</v>
      </c>
      <c r="G5" s="253">
        <f t="shared" si="4"/>
        <v>0</v>
      </c>
      <c r="H5" s="253">
        <f t="shared" si="4"/>
        <v>0</v>
      </c>
      <c r="I5" s="253">
        <f t="shared" si="4"/>
        <v>0</v>
      </c>
      <c r="J5" s="253">
        <f t="shared" si="4"/>
        <v>0</v>
      </c>
      <c r="K5" s="253">
        <f t="shared" si="4"/>
        <v>0</v>
      </c>
      <c r="L5" s="253">
        <f t="shared" si="4"/>
        <v>0</v>
      </c>
      <c r="M5" s="253">
        <f t="shared" si="4"/>
        <v>0</v>
      </c>
      <c r="N5" s="24"/>
      <c r="O5" s="254">
        <f t="shared" ref="O5:Z5" si="5">SUM(O6:O8,O13,O17,O20:O21)</f>
        <v>0</v>
      </c>
      <c r="P5" s="254">
        <f t="shared" si="5"/>
        <v>0</v>
      </c>
      <c r="Q5" s="254">
        <f t="shared" si="5"/>
        <v>0</v>
      </c>
      <c r="R5" s="254">
        <f t="shared" si="5"/>
        <v>0</v>
      </c>
      <c r="S5" s="254">
        <f t="shared" si="5"/>
        <v>0</v>
      </c>
      <c r="T5" s="254">
        <f t="shared" si="5"/>
        <v>0</v>
      </c>
      <c r="U5" s="274">
        <f t="shared" si="5"/>
        <v>0</v>
      </c>
      <c r="V5" s="254">
        <f t="shared" si="5"/>
        <v>0</v>
      </c>
      <c r="W5" s="254">
        <f t="shared" si="5"/>
        <v>0</v>
      </c>
      <c r="X5" s="254">
        <f t="shared" si="5"/>
        <v>0</v>
      </c>
      <c r="Y5" s="254">
        <f t="shared" si="5"/>
        <v>0</v>
      </c>
      <c r="Z5" s="274">
        <f t="shared" si="5"/>
        <v>0</v>
      </c>
      <c r="AB5" s="110" t="s">
        <v>31</v>
      </c>
      <c r="AC5" s="124">
        <f>SUM(AC6,AC42,AC46,AC49,AC55,AC62)</f>
        <v>0</v>
      </c>
      <c r="AD5" s="124">
        <f t="shared" ref="AD5:AN5" si="6">SUM(AD6,AD42,AD46,AD49,AD55,AD62)</f>
        <v>0</v>
      </c>
      <c r="AE5" s="124">
        <f t="shared" si="6"/>
        <v>0</v>
      </c>
      <c r="AF5" s="124">
        <f t="shared" si="6"/>
        <v>0</v>
      </c>
      <c r="AG5" s="124">
        <f t="shared" si="6"/>
        <v>0</v>
      </c>
      <c r="AH5" s="124">
        <f t="shared" si="6"/>
        <v>0</v>
      </c>
      <c r="AI5" s="125">
        <f t="shared" si="6"/>
        <v>0</v>
      </c>
      <c r="AJ5" s="124">
        <f t="shared" si="6"/>
        <v>0</v>
      </c>
      <c r="AK5" s="124">
        <f t="shared" si="6"/>
        <v>0</v>
      </c>
      <c r="AL5" s="124">
        <f t="shared" si="6"/>
        <v>0</v>
      </c>
      <c r="AM5" s="124">
        <f t="shared" si="6"/>
        <v>0</v>
      </c>
      <c r="AN5" s="125">
        <f t="shared" si="6"/>
        <v>0</v>
      </c>
      <c r="AP5" s="110" t="s">
        <v>31</v>
      </c>
      <c r="AQ5" s="124">
        <f t="shared" ref="AQ5:BB5" si="7">SUM(AQ6,AQ42,AQ46,AQ49,AQ55,AQ62)</f>
        <v>0</v>
      </c>
      <c r="AR5" s="124">
        <f t="shared" si="7"/>
        <v>0</v>
      </c>
      <c r="AS5" s="124">
        <f t="shared" si="7"/>
        <v>0</v>
      </c>
      <c r="AT5" s="124">
        <f t="shared" si="7"/>
        <v>0</v>
      </c>
      <c r="AU5" s="124">
        <f t="shared" si="7"/>
        <v>0</v>
      </c>
      <c r="AV5" s="124">
        <f t="shared" si="7"/>
        <v>0</v>
      </c>
      <c r="AW5" s="125">
        <f t="shared" si="7"/>
        <v>0</v>
      </c>
      <c r="AX5" s="124">
        <f t="shared" si="7"/>
        <v>0</v>
      </c>
      <c r="AY5" s="124">
        <f t="shared" si="7"/>
        <v>0</v>
      </c>
      <c r="AZ5" s="124">
        <f t="shared" si="7"/>
        <v>0</v>
      </c>
      <c r="BA5" s="124">
        <f t="shared" si="7"/>
        <v>0</v>
      </c>
      <c r="BB5" s="125">
        <f t="shared" si="7"/>
        <v>0</v>
      </c>
    </row>
    <row r="6" spans="1:54" x14ac:dyDescent="0.2">
      <c r="A6" s="60" t="s">
        <v>59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24"/>
      <c r="O6" s="117"/>
      <c r="P6" s="117"/>
      <c r="Q6" s="117"/>
      <c r="R6" s="117"/>
      <c r="S6" s="117"/>
      <c r="T6" s="117"/>
      <c r="U6" s="118"/>
      <c r="V6" s="117"/>
      <c r="W6" s="117"/>
      <c r="X6" s="117"/>
      <c r="Y6" s="117"/>
      <c r="Z6" s="118"/>
      <c r="AB6" s="60" t="s">
        <v>59</v>
      </c>
      <c r="AC6" s="113">
        <f t="shared" ref="AC6:AI6" si="8">AC7+AC17+AC27+AC39</f>
        <v>0</v>
      </c>
      <c r="AD6" s="113">
        <f t="shared" si="8"/>
        <v>0</v>
      </c>
      <c r="AE6" s="113">
        <f t="shared" si="8"/>
        <v>0</v>
      </c>
      <c r="AF6" s="113">
        <f t="shared" si="8"/>
        <v>0</v>
      </c>
      <c r="AG6" s="113">
        <f t="shared" si="8"/>
        <v>0</v>
      </c>
      <c r="AH6" s="113">
        <f t="shared" si="8"/>
        <v>0</v>
      </c>
      <c r="AI6" s="46">
        <f t="shared" si="8"/>
        <v>0</v>
      </c>
      <c r="AJ6" s="113">
        <f t="shared" ref="AJ6:AN6" si="9">AJ7+AJ17+AJ27+AJ39</f>
        <v>0</v>
      </c>
      <c r="AK6" s="113">
        <f t="shared" si="9"/>
        <v>0</v>
      </c>
      <c r="AL6" s="113">
        <f t="shared" si="9"/>
        <v>0</v>
      </c>
      <c r="AM6" s="113">
        <f t="shared" si="9"/>
        <v>0</v>
      </c>
      <c r="AN6" s="46">
        <f t="shared" si="9"/>
        <v>0</v>
      </c>
      <c r="AP6" s="60" t="s">
        <v>59</v>
      </c>
      <c r="AQ6" s="113">
        <f t="shared" ref="AQ6:BB6" si="10">AQ17+AQ27+AQ7+AQ39</f>
        <v>0</v>
      </c>
      <c r="AR6" s="113">
        <f t="shared" si="10"/>
        <v>0</v>
      </c>
      <c r="AS6" s="113">
        <f t="shared" si="10"/>
        <v>0</v>
      </c>
      <c r="AT6" s="113">
        <f t="shared" si="10"/>
        <v>0</v>
      </c>
      <c r="AU6" s="113">
        <f t="shared" si="10"/>
        <v>0</v>
      </c>
      <c r="AV6" s="113">
        <f t="shared" si="10"/>
        <v>0</v>
      </c>
      <c r="AW6" s="46">
        <f t="shared" si="10"/>
        <v>0</v>
      </c>
      <c r="AX6" s="113">
        <f t="shared" si="10"/>
        <v>0</v>
      </c>
      <c r="AY6" s="113">
        <f t="shared" si="10"/>
        <v>0</v>
      </c>
      <c r="AZ6" s="113">
        <f t="shared" si="10"/>
        <v>0</v>
      </c>
      <c r="BA6" s="113">
        <f t="shared" si="10"/>
        <v>0</v>
      </c>
      <c r="BB6" s="46">
        <f t="shared" si="10"/>
        <v>0</v>
      </c>
    </row>
    <row r="7" spans="1:54" x14ac:dyDescent="0.2">
      <c r="A7" s="23" t="s">
        <v>133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24"/>
      <c r="O7" s="116"/>
      <c r="P7" s="116"/>
      <c r="Q7" s="116"/>
      <c r="R7" s="116"/>
      <c r="S7" s="116"/>
      <c r="T7" s="116"/>
      <c r="U7" s="126"/>
      <c r="V7" s="116"/>
      <c r="W7" s="116"/>
      <c r="X7" s="116"/>
      <c r="Y7" s="116"/>
      <c r="Z7" s="126"/>
      <c r="AB7" s="74" t="s">
        <v>47</v>
      </c>
      <c r="AC7" s="129">
        <f t="shared" ref="AC7:AD7" si="11">SUM(AC8:AC16)</f>
        <v>0</v>
      </c>
      <c r="AD7" s="129">
        <f t="shared" si="11"/>
        <v>0</v>
      </c>
      <c r="AE7" s="129">
        <f>SUM(AE8:AE16)</f>
        <v>0</v>
      </c>
      <c r="AF7" s="129">
        <f t="shared" ref="AF7:AI7" si="12">SUM(AF8:AF16)</f>
        <v>0</v>
      </c>
      <c r="AG7" s="129">
        <f t="shared" si="12"/>
        <v>0</v>
      </c>
      <c r="AH7" s="129">
        <f t="shared" si="12"/>
        <v>0</v>
      </c>
      <c r="AI7" s="130">
        <f t="shared" si="12"/>
        <v>0</v>
      </c>
      <c r="AJ7" s="129">
        <f t="shared" ref="AJ7:AN7" si="13">SUM(AJ8:AJ16)</f>
        <v>0</v>
      </c>
      <c r="AK7" s="129">
        <f t="shared" si="13"/>
        <v>0</v>
      </c>
      <c r="AL7" s="129">
        <f t="shared" si="13"/>
        <v>0</v>
      </c>
      <c r="AM7" s="129">
        <f t="shared" si="13"/>
        <v>0</v>
      </c>
      <c r="AN7" s="130">
        <f t="shared" si="13"/>
        <v>0</v>
      </c>
      <c r="AP7" s="74" t="s">
        <v>47</v>
      </c>
      <c r="AQ7" s="129">
        <f t="shared" ref="AQ7:AR7" si="14">SUM(AQ8:AQ16)</f>
        <v>0</v>
      </c>
      <c r="AR7" s="129">
        <f t="shared" si="14"/>
        <v>0</v>
      </c>
      <c r="AS7" s="129">
        <f>SUM(AS8:AS16)</f>
        <v>0</v>
      </c>
      <c r="AT7" s="129">
        <f t="shared" ref="AT7:AW7" si="15">SUM(AT8:AT16)</f>
        <v>0</v>
      </c>
      <c r="AU7" s="129">
        <f t="shared" si="15"/>
        <v>0</v>
      </c>
      <c r="AV7" s="129">
        <f t="shared" si="15"/>
        <v>0</v>
      </c>
      <c r="AW7" s="130">
        <f t="shared" si="15"/>
        <v>0</v>
      </c>
      <c r="AX7" s="129">
        <f t="shared" ref="AX7:BB7" si="16">SUM(AX8:AX16)</f>
        <v>0</v>
      </c>
      <c r="AY7" s="129">
        <f t="shared" si="16"/>
        <v>0</v>
      </c>
      <c r="AZ7" s="129">
        <f t="shared" si="16"/>
        <v>0</v>
      </c>
      <c r="BA7" s="129">
        <f t="shared" si="16"/>
        <v>0</v>
      </c>
      <c r="BB7" s="130">
        <f t="shared" si="16"/>
        <v>0</v>
      </c>
    </row>
    <row r="8" spans="1:54" x14ac:dyDescent="0.2">
      <c r="A8" s="63" t="s">
        <v>79</v>
      </c>
      <c r="B8" s="294"/>
      <c r="C8" s="294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24"/>
      <c r="O8" s="132"/>
      <c r="P8" s="132"/>
      <c r="Q8" s="132"/>
      <c r="R8" s="132"/>
      <c r="S8" s="132"/>
      <c r="T8" s="132"/>
      <c r="U8" s="133"/>
      <c r="V8" s="132"/>
      <c r="W8" s="132"/>
      <c r="X8" s="132"/>
      <c r="Y8" s="132"/>
      <c r="Z8" s="133"/>
      <c r="AB8" s="75" t="s">
        <v>5</v>
      </c>
      <c r="AC8" s="116"/>
      <c r="AD8" s="116"/>
      <c r="AE8" s="116"/>
      <c r="AF8" s="116"/>
      <c r="AG8" s="116"/>
      <c r="AH8" s="116"/>
      <c r="AI8" s="126"/>
      <c r="AJ8" s="116"/>
      <c r="AK8" s="116"/>
      <c r="AL8" s="116"/>
      <c r="AM8" s="116"/>
      <c r="AN8" s="126"/>
      <c r="AP8" s="75" t="s">
        <v>5</v>
      </c>
      <c r="AQ8" s="116"/>
      <c r="AR8" s="116"/>
      <c r="AS8" s="116"/>
      <c r="AT8" s="116"/>
      <c r="AU8" s="116"/>
      <c r="AV8" s="116"/>
      <c r="AW8" s="126"/>
      <c r="AX8" s="116"/>
      <c r="AY8" s="116"/>
      <c r="AZ8" s="116"/>
      <c r="BA8" s="116"/>
      <c r="BB8" s="126"/>
    </row>
    <row r="9" spans="1:54" x14ac:dyDescent="0.2">
      <c r="A9" s="22" t="s">
        <v>63</v>
      </c>
      <c r="B9" s="295"/>
      <c r="C9" s="295"/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4"/>
      <c r="O9" s="117"/>
      <c r="P9" s="117"/>
      <c r="Q9" s="117"/>
      <c r="R9" s="117"/>
      <c r="S9" s="117"/>
      <c r="T9" s="117"/>
      <c r="U9" s="118"/>
      <c r="V9" s="117"/>
      <c r="W9" s="117"/>
      <c r="X9" s="117"/>
      <c r="Y9" s="117"/>
      <c r="Z9" s="118"/>
      <c r="AB9" s="75" t="s">
        <v>6</v>
      </c>
      <c r="AC9" s="116"/>
      <c r="AD9" s="116"/>
      <c r="AE9" s="116"/>
      <c r="AF9" s="116"/>
      <c r="AG9" s="116"/>
      <c r="AH9" s="116"/>
      <c r="AI9" s="126"/>
      <c r="AJ9" s="116"/>
      <c r="AK9" s="116"/>
      <c r="AL9" s="116"/>
      <c r="AM9" s="116"/>
      <c r="AN9" s="126"/>
      <c r="AP9" s="75" t="s">
        <v>6</v>
      </c>
      <c r="AQ9" s="116"/>
      <c r="AR9" s="116"/>
      <c r="AS9" s="116"/>
      <c r="AT9" s="116"/>
      <c r="AU9" s="116"/>
      <c r="AV9" s="116"/>
      <c r="AW9" s="126"/>
      <c r="AX9" s="116"/>
      <c r="AY9" s="116"/>
      <c r="AZ9" s="116"/>
      <c r="BA9" s="116"/>
      <c r="BB9" s="126"/>
    </row>
    <row r="10" spans="1:54" x14ac:dyDescent="0.2">
      <c r="A10" s="22" t="s">
        <v>64</v>
      </c>
      <c r="B10" s="295"/>
      <c r="C10" s="295"/>
      <c r="D10" s="295"/>
      <c r="E10" s="295"/>
      <c r="F10" s="295"/>
      <c r="G10" s="295"/>
      <c r="H10" s="295"/>
      <c r="I10" s="295"/>
      <c r="J10" s="295"/>
      <c r="K10" s="295"/>
      <c r="L10" s="295"/>
      <c r="M10" s="295"/>
      <c r="N10" s="24"/>
      <c r="O10" s="117"/>
      <c r="P10" s="117"/>
      <c r="Q10" s="117"/>
      <c r="R10" s="117"/>
      <c r="S10" s="117"/>
      <c r="T10" s="117"/>
      <c r="U10" s="118"/>
      <c r="V10" s="117"/>
      <c r="W10" s="117"/>
      <c r="X10" s="117"/>
      <c r="Y10" s="117"/>
      <c r="Z10" s="118"/>
      <c r="AB10" s="75" t="s">
        <v>7</v>
      </c>
      <c r="AC10" s="116"/>
      <c r="AD10" s="116"/>
      <c r="AE10" s="116"/>
      <c r="AF10" s="116"/>
      <c r="AG10" s="116"/>
      <c r="AH10" s="116"/>
      <c r="AI10" s="126"/>
      <c r="AJ10" s="116"/>
      <c r="AK10" s="116"/>
      <c r="AL10" s="116"/>
      <c r="AM10" s="116"/>
      <c r="AN10" s="126"/>
      <c r="AP10" s="75" t="s">
        <v>7</v>
      </c>
      <c r="AQ10" s="116"/>
      <c r="AR10" s="116"/>
      <c r="AS10" s="116"/>
      <c r="AT10" s="116"/>
      <c r="AU10" s="116"/>
      <c r="AV10" s="116"/>
      <c r="AW10" s="126"/>
      <c r="AX10" s="116"/>
      <c r="AY10" s="116"/>
      <c r="AZ10" s="116"/>
      <c r="BA10" s="116"/>
      <c r="BB10" s="126"/>
    </row>
    <row r="11" spans="1:54" x14ac:dyDescent="0.2">
      <c r="A11" s="22" t="s">
        <v>65</v>
      </c>
      <c r="B11" s="295"/>
      <c r="C11" s="295"/>
      <c r="D11" s="295"/>
      <c r="E11" s="295"/>
      <c r="F11" s="295"/>
      <c r="G11" s="295"/>
      <c r="H11" s="295"/>
      <c r="I11" s="295"/>
      <c r="J11" s="295"/>
      <c r="K11" s="295"/>
      <c r="L11" s="295"/>
      <c r="M11" s="295"/>
      <c r="N11" s="24"/>
      <c r="O11" s="117"/>
      <c r="P11" s="117"/>
      <c r="Q11" s="117"/>
      <c r="R11" s="117"/>
      <c r="S11" s="117"/>
      <c r="T11" s="117"/>
      <c r="U11" s="118"/>
      <c r="V11" s="117"/>
      <c r="W11" s="117"/>
      <c r="X11" s="117"/>
      <c r="Y11" s="117"/>
      <c r="Z11" s="118"/>
      <c r="AB11" s="75" t="s">
        <v>8</v>
      </c>
      <c r="AC11" s="116"/>
      <c r="AD11" s="116"/>
      <c r="AE11" s="116"/>
      <c r="AF11" s="116"/>
      <c r="AG11" s="116"/>
      <c r="AH11" s="116"/>
      <c r="AI11" s="126"/>
      <c r="AJ11" s="116"/>
      <c r="AK11" s="116"/>
      <c r="AL11" s="116"/>
      <c r="AM11" s="116"/>
      <c r="AN11" s="126"/>
      <c r="AP11" s="75" t="s">
        <v>8</v>
      </c>
      <c r="AQ11" s="116"/>
      <c r="AR11" s="116"/>
      <c r="AS11" s="116"/>
      <c r="AT11" s="116"/>
      <c r="AU11" s="116"/>
      <c r="AV11" s="116"/>
      <c r="AW11" s="126"/>
      <c r="AX11" s="116"/>
      <c r="AY11" s="116"/>
      <c r="AZ11" s="116"/>
      <c r="BA11" s="116"/>
      <c r="BB11" s="126"/>
    </row>
    <row r="12" spans="1:54" x14ac:dyDescent="0.2">
      <c r="A12" s="22" t="s">
        <v>66</v>
      </c>
      <c r="B12" s="295"/>
      <c r="C12" s="295"/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4"/>
      <c r="O12" s="117"/>
      <c r="P12" s="117"/>
      <c r="Q12" s="117"/>
      <c r="R12" s="117"/>
      <c r="S12" s="117"/>
      <c r="T12" s="117"/>
      <c r="U12" s="118"/>
      <c r="V12" s="117"/>
      <c r="W12" s="117"/>
      <c r="X12" s="117"/>
      <c r="Y12" s="117"/>
      <c r="Z12" s="118"/>
      <c r="AB12" s="75" t="s">
        <v>9</v>
      </c>
      <c r="AC12" s="116"/>
      <c r="AD12" s="116"/>
      <c r="AE12" s="116"/>
      <c r="AF12" s="116"/>
      <c r="AG12" s="116"/>
      <c r="AH12" s="116"/>
      <c r="AI12" s="126"/>
      <c r="AJ12" s="116"/>
      <c r="AK12" s="116"/>
      <c r="AL12" s="116"/>
      <c r="AM12" s="116"/>
      <c r="AN12" s="126"/>
      <c r="AP12" s="75" t="s">
        <v>9</v>
      </c>
      <c r="AQ12" s="116"/>
      <c r="AR12" s="116"/>
      <c r="AS12" s="116"/>
      <c r="AT12" s="116"/>
      <c r="AU12" s="116"/>
      <c r="AV12" s="116"/>
      <c r="AW12" s="126"/>
      <c r="AX12" s="116"/>
      <c r="AY12" s="116"/>
      <c r="AZ12" s="116"/>
      <c r="BA12" s="116"/>
      <c r="BB12" s="126"/>
    </row>
    <row r="13" spans="1:54" x14ac:dyDescent="0.2">
      <c r="A13" s="63" t="s">
        <v>58</v>
      </c>
      <c r="B13" s="119">
        <f t="shared" ref="B13:M13" si="17">SUM(B14:B16)</f>
        <v>0</v>
      </c>
      <c r="C13" s="119">
        <f t="shared" si="17"/>
        <v>0</v>
      </c>
      <c r="D13" s="119">
        <f t="shared" si="17"/>
        <v>0</v>
      </c>
      <c r="E13" s="119">
        <f t="shared" si="17"/>
        <v>0</v>
      </c>
      <c r="F13" s="119">
        <f t="shared" si="17"/>
        <v>0</v>
      </c>
      <c r="G13" s="119">
        <f t="shared" si="17"/>
        <v>0</v>
      </c>
      <c r="H13" s="119">
        <f t="shared" si="17"/>
        <v>0</v>
      </c>
      <c r="I13" s="119">
        <f t="shared" si="17"/>
        <v>0</v>
      </c>
      <c r="J13" s="119">
        <f t="shared" si="17"/>
        <v>0</v>
      </c>
      <c r="K13" s="119">
        <f t="shared" si="17"/>
        <v>0</v>
      </c>
      <c r="L13" s="119">
        <f t="shared" si="17"/>
        <v>0</v>
      </c>
      <c r="M13" s="119">
        <f t="shared" si="17"/>
        <v>0</v>
      </c>
      <c r="N13" s="24"/>
      <c r="O13" s="132"/>
      <c r="P13" s="132"/>
      <c r="Q13" s="132"/>
      <c r="R13" s="132"/>
      <c r="S13" s="132"/>
      <c r="T13" s="132"/>
      <c r="U13" s="133"/>
      <c r="V13" s="132"/>
      <c r="W13" s="132"/>
      <c r="X13" s="132"/>
      <c r="Y13" s="132"/>
      <c r="Z13" s="133"/>
      <c r="AB13" s="75" t="s">
        <v>10</v>
      </c>
      <c r="AC13" s="116"/>
      <c r="AD13" s="116"/>
      <c r="AE13" s="116"/>
      <c r="AF13" s="116"/>
      <c r="AG13" s="116"/>
      <c r="AH13" s="116"/>
      <c r="AI13" s="126"/>
      <c r="AJ13" s="116"/>
      <c r="AK13" s="116"/>
      <c r="AL13" s="116"/>
      <c r="AM13" s="116"/>
      <c r="AN13" s="126"/>
      <c r="AP13" s="75" t="s">
        <v>10</v>
      </c>
      <c r="AQ13" s="116"/>
      <c r="AR13" s="116"/>
      <c r="AS13" s="116"/>
      <c r="AT13" s="116"/>
      <c r="AU13" s="116"/>
      <c r="AV13" s="116"/>
      <c r="AW13" s="126"/>
      <c r="AX13" s="116"/>
      <c r="AY13" s="116"/>
      <c r="AZ13" s="116"/>
      <c r="BA13" s="116"/>
      <c r="BB13" s="126"/>
    </row>
    <row r="14" spans="1:54" x14ac:dyDescent="0.2">
      <c r="A14" s="77" t="s">
        <v>38</v>
      </c>
      <c r="B14" s="116"/>
      <c r="C14" s="116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24"/>
      <c r="O14" s="117"/>
      <c r="P14" s="117"/>
      <c r="Q14" s="117"/>
      <c r="R14" s="117"/>
      <c r="S14" s="117"/>
      <c r="T14" s="117"/>
      <c r="U14" s="118"/>
      <c r="V14" s="117"/>
      <c r="W14" s="117"/>
      <c r="X14" s="117"/>
      <c r="Y14" s="117"/>
      <c r="Z14" s="118"/>
      <c r="AB14" s="75" t="s">
        <v>42</v>
      </c>
      <c r="AC14" s="116"/>
      <c r="AD14" s="116"/>
      <c r="AE14" s="116"/>
      <c r="AF14" s="116"/>
      <c r="AG14" s="116"/>
      <c r="AH14" s="116"/>
      <c r="AI14" s="126"/>
      <c r="AJ14" s="116"/>
      <c r="AK14" s="116"/>
      <c r="AL14" s="116"/>
      <c r="AM14" s="116"/>
      <c r="AN14" s="126"/>
      <c r="AP14" s="75" t="s">
        <v>42</v>
      </c>
      <c r="AQ14" s="116"/>
      <c r="AR14" s="116"/>
      <c r="AS14" s="116"/>
      <c r="AT14" s="116"/>
      <c r="AU14" s="116"/>
      <c r="AV14" s="116"/>
      <c r="AW14" s="126"/>
      <c r="AX14" s="116"/>
      <c r="AY14" s="116"/>
      <c r="AZ14" s="116"/>
      <c r="BA14" s="116"/>
      <c r="BB14" s="126"/>
    </row>
    <row r="15" spans="1:54" x14ac:dyDescent="0.2">
      <c r="A15" s="77" t="s">
        <v>70</v>
      </c>
      <c r="B15" s="116"/>
      <c r="C15" s="116"/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24"/>
      <c r="O15" s="117"/>
      <c r="P15" s="117"/>
      <c r="Q15" s="117"/>
      <c r="R15" s="117"/>
      <c r="S15" s="117"/>
      <c r="T15" s="117"/>
      <c r="U15" s="118"/>
      <c r="V15" s="117"/>
      <c r="W15" s="117"/>
      <c r="X15" s="117"/>
      <c r="Y15" s="117"/>
      <c r="Z15" s="118"/>
      <c r="AB15" s="75" t="s">
        <v>11</v>
      </c>
      <c r="AC15" s="116"/>
      <c r="AD15" s="116"/>
      <c r="AE15" s="116"/>
      <c r="AF15" s="116"/>
      <c r="AG15" s="116"/>
      <c r="AH15" s="116"/>
      <c r="AI15" s="126"/>
      <c r="AJ15" s="116"/>
      <c r="AK15" s="116"/>
      <c r="AL15" s="116"/>
      <c r="AM15" s="116"/>
      <c r="AN15" s="126"/>
      <c r="AP15" s="75" t="s">
        <v>11</v>
      </c>
      <c r="AQ15" s="116"/>
      <c r="AR15" s="116"/>
      <c r="AS15" s="116"/>
      <c r="AT15" s="116"/>
      <c r="AU15" s="116"/>
      <c r="AV15" s="116"/>
      <c r="AW15" s="126"/>
      <c r="AX15" s="116"/>
      <c r="AY15" s="116"/>
      <c r="AZ15" s="116"/>
      <c r="BA15" s="116"/>
      <c r="BB15" s="126"/>
    </row>
    <row r="16" spans="1:54" x14ac:dyDescent="0.2">
      <c r="A16" s="77" t="s">
        <v>68</v>
      </c>
      <c r="B16" s="116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24"/>
      <c r="O16" s="117"/>
      <c r="P16" s="117"/>
      <c r="Q16" s="117"/>
      <c r="R16" s="117"/>
      <c r="S16" s="117"/>
      <c r="T16" s="117"/>
      <c r="U16" s="118"/>
      <c r="V16" s="117"/>
      <c r="W16" s="117"/>
      <c r="X16" s="117"/>
      <c r="Y16" s="117"/>
      <c r="Z16" s="118"/>
      <c r="AB16" s="75" t="s">
        <v>12</v>
      </c>
      <c r="AC16" s="116"/>
      <c r="AD16" s="116"/>
      <c r="AE16" s="116"/>
      <c r="AF16" s="116"/>
      <c r="AG16" s="116"/>
      <c r="AH16" s="116"/>
      <c r="AI16" s="126"/>
      <c r="AJ16" s="116"/>
      <c r="AK16" s="116"/>
      <c r="AL16" s="116"/>
      <c r="AM16" s="116"/>
      <c r="AN16" s="126"/>
      <c r="AP16" s="75" t="s">
        <v>12</v>
      </c>
      <c r="AQ16" s="116"/>
      <c r="AR16" s="116"/>
      <c r="AS16" s="116"/>
      <c r="AT16" s="116"/>
      <c r="AU16" s="116"/>
      <c r="AV16" s="116"/>
      <c r="AW16" s="126"/>
      <c r="AX16" s="116"/>
      <c r="AY16" s="116"/>
      <c r="AZ16" s="116"/>
      <c r="BA16" s="116"/>
      <c r="BB16" s="126"/>
    </row>
    <row r="17" spans="1:54" x14ac:dyDescent="0.2">
      <c r="A17" s="108" t="s">
        <v>61</v>
      </c>
      <c r="B17" s="119">
        <f t="shared" ref="B17:C17" si="18">SUM(B18:B19)</f>
        <v>0</v>
      </c>
      <c r="C17" s="119">
        <f t="shared" si="18"/>
        <v>0</v>
      </c>
      <c r="D17" s="119">
        <f>SUM(D18:D19)</f>
        <v>0</v>
      </c>
      <c r="E17" s="119">
        <f t="shared" ref="E17:H17" si="19">SUM(E18:E19)</f>
        <v>0</v>
      </c>
      <c r="F17" s="119">
        <f t="shared" si="19"/>
        <v>0</v>
      </c>
      <c r="G17" s="119">
        <f t="shared" si="19"/>
        <v>0</v>
      </c>
      <c r="H17" s="119">
        <f t="shared" si="19"/>
        <v>0</v>
      </c>
      <c r="I17" s="119">
        <f t="shared" ref="I17:M17" si="20">SUM(I18:I19)</f>
        <v>0</v>
      </c>
      <c r="J17" s="119">
        <f t="shared" si="20"/>
        <v>0</v>
      </c>
      <c r="K17" s="119">
        <f t="shared" si="20"/>
        <v>0</v>
      </c>
      <c r="L17" s="119">
        <f t="shared" si="20"/>
        <v>0</v>
      </c>
      <c r="M17" s="119">
        <f t="shared" si="20"/>
        <v>0</v>
      </c>
      <c r="N17" s="24"/>
      <c r="O17" s="132"/>
      <c r="P17" s="132"/>
      <c r="Q17" s="132"/>
      <c r="R17" s="132"/>
      <c r="S17" s="132"/>
      <c r="T17" s="132"/>
      <c r="U17" s="133"/>
      <c r="V17" s="132"/>
      <c r="W17" s="132"/>
      <c r="X17" s="132"/>
      <c r="Y17" s="132"/>
      <c r="Z17" s="133"/>
      <c r="AB17" s="74" t="s">
        <v>48</v>
      </c>
      <c r="AC17" s="129">
        <f t="shared" ref="AC17:AD17" si="21">SUM(AC18:AC26)</f>
        <v>0</v>
      </c>
      <c r="AD17" s="129">
        <f t="shared" si="21"/>
        <v>0</v>
      </c>
      <c r="AE17" s="129">
        <f>SUM(AE18:AE26)</f>
        <v>0</v>
      </c>
      <c r="AF17" s="129">
        <f t="shared" ref="AF17:AI17" si="22">SUM(AF18:AF26)</f>
        <v>0</v>
      </c>
      <c r="AG17" s="129">
        <f t="shared" si="22"/>
        <v>0</v>
      </c>
      <c r="AH17" s="129">
        <f t="shared" si="22"/>
        <v>0</v>
      </c>
      <c r="AI17" s="130">
        <f t="shared" si="22"/>
        <v>0</v>
      </c>
      <c r="AJ17" s="129">
        <f t="shared" ref="AJ17:AN17" si="23">SUM(AJ18:AJ26)</f>
        <v>0</v>
      </c>
      <c r="AK17" s="129">
        <f t="shared" si="23"/>
        <v>0</v>
      </c>
      <c r="AL17" s="129">
        <f t="shared" si="23"/>
        <v>0</v>
      </c>
      <c r="AM17" s="129">
        <f t="shared" si="23"/>
        <v>0</v>
      </c>
      <c r="AN17" s="130">
        <f t="shared" si="23"/>
        <v>0</v>
      </c>
      <c r="AP17" s="74" t="s">
        <v>48</v>
      </c>
      <c r="AQ17" s="129">
        <f t="shared" ref="AQ17:AR17" si="24">SUM(AQ18:AQ26)</f>
        <v>0</v>
      </c>
      <c r="AR17" s="129">
        <f t="shared" si="24"/>
        <v>0</v>
      </c>
      <c r="AS17" s="129">
        <f>SUM(AS18:AS26)</f>
        <v>0</v>
      </c>
      <c r="AT17" s="129">
        <f t="shared" ref="AT17:AW17" si="25">SUM(AT18:AT26)</f>
        <v>0</v>
      </c>
      <c r="AU17" s="129">
        <f t="shared" si="25"/>
        <v>0</v>
      </c>
      <c r="AV17" s="129">
        <f t="shared" si="25"/>
        <v>0</v>
      </c>
      <c r="AW17" s="130">
        <f t="shared" si="25"/>
        <v>0</v>
      </c>
      <c r="AX17" s="129">
        <f t="shared" ref="AX17:BB17" si="26">SUM(AX18:AX26)</f>
        <v>0</v>
      </c>
      <c r="AY17" s="129">
        <f t="shared" si="26"/>
        <v>0</v>
      </c>
      <c r="AZ17" s="129">
        <f t="shared" si="26"/>
        <v>0</v>
      </c>
      <c r="BA17" s="129">
        <f t="shared" si="26"/>
        <v>0</v>
      </c>
      <c r="BB17" s="130">
        <f t="shared" si="26"/>
        <v>0</v>
      </c>
    </row>
    <row r="18" spans="1:54" x14ac:dyDescent="0.2">
      <c r="A18" s="75" t="s">
        <v>13</v>
      </c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24"/>
      <c r="O18" s="117"/>
      <c r="P18" s="117"/>
      <c r="Q18" s="117"/>
      <c r="R18" s="117"/>
      <c r="S18" s="117"/>
      <c r="T18" s="117"/>
      <c r="U18" s="118"/>
      <c r="V18" s="117"/>
      <c r="W18" s="117"/>
      <c r="X18" s="117"/>
      <c r="Y18" s="117"/>
      <c r="Z18" s="118"/>
      <c r="AB18" s="75" t="s">
        <v>5</v>
      </c>
      <c r="AC18" s="116"/>
      <c r="AD18" s="116"/>
      <c r="AE18" s="116"/>
      <c r="AF18" s="116"/>
      <c r="AG18" s="116"/>
      <c r="AH18" s="116"/>
      <c r="AI18" s="126"/>
      <c r="AJ18" s="116"/>
      <c r="AK18" s="116"/>
      <c r="AL18" s="116"/>
      <c r="AM18" s="116"/>
      <c r="AN18" s="126"/>
      <c r="AP18" s="75" t="s">
        <v>5</v>
      </c>
      <c r="AQ18" s="116"/>
      <c r="AR18" s="116"/>
      <c r="AS18" s="116"/>
      <c r="AT18" s="116"/>
      <c r="AU18" s="116"/>
      <c r="AV18" s="116"/>
      <c r="AW18" s="126"/>
      <c r="AX18" s="116"/>
      <c r="AY18" s="116"/>
      <c r="AZ18" s="116"/>
      <c r="BA18" s="116"/>
      <c r="BB18" s="126"/>
    </row>
    <row r="19" spans="1:54" x14ac:dyDescent="0.2">
      <c r="A19" s="75" t="s">
        <v>14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24"/>
      <c r="O19" s="117"/>
      <c r="P19" s="117"/>
      <c r="Q19" s="117"/>
      <c r="R19" s="117"/>
      <c r="S19" s="117"/>
      <c r="T19" s="117"/>
      <c r="U19" s="118"/>
      <c r="V19" s="117"/>
      <c r="W19" s="117"/>
      <c r="X19" s="117"/>
      <c r="Y19" s="117"/>
      <c r="Z19" s="118"/>
      <c r="AB19" s="75" t="s">
        <v>6</v>
      </c>
      <c r="AC19" s="116"/>
      <c r="AD19" s="116"/>
      <c r="AE19" s="116"/>
      <c r="AF19" s="116"/>
      <c r="AG19" s="116"/>
      <c r="AH19" s="116"/>
      <c r="AI19" s="126"/>
      <c r="AJ19" s="116"/>
      <c r="AK19" s="116"/>
      <c r="AL19" s="116"/>
      <c r="AM19" s="116"/>
      <c r="AN19" s="126"/>
      <c r="AP19" s="75" t="s">
        <v>6</v>
      </c>
      <c r="AQ19" s="116"/>
      <c r="AR19" s="116"/>
      <c r="AS19" s="116"/>
      <c r="AT19" s="116"/>
      <c r="AU19" s="116"/>
      <c r="AV19" s="116"/>
      <c r="AW19" s="126"/>
      <c r="AX19" s="116"/>
      <c r="AY19" s="116"/>
      <c r="AZ19" s="116"/>
      <c r="BA19" s="116"/>
      <c r="BB19" s="126"/>
    </row>
    <row r="20" spans="1:54" x14ac:dyDescent="0.2">
      <c r="A20" s="63" t="s">
        <v>60</v>
      </c>
      <c r="B20" s="116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24"/>
      <c r="O20" s="117"/>
      <c r="P20" s="117"/>
      <c r="Q20" s="117"/>
      <c r="R20" s="117"/>
      <c r="S20" s="117"/>
      <c r="T20" s="117"/>
      <c r="U20" s="118"/>
      <c r="V20" s="117"/>
      <c r="W20" s="117"/>
      <c r="X20" s="117"/>
      <c r="Y20" s="117"/>
      <c r="Z20" s="118"/>
      <c r="AB20" s="75" t="s">
        <v>7</v>
      </c>
      <c r="AC20" s="116"/>
      <c r="AD20" s="116"/>
      <c r="AE20" s="116"/>
      <c r="AF20" s="116"/>
      <c r="AG20" s="116"/>
      <c r="AH20" s="116"/>
      <c r="AI20" s="126"/>
      <c r="AJ20" s="116"/>
      <c r="AK20" s="116"/>
      <c r="AL20" s="116"/>
      <c r="AM20" s="116"/>
      <c r="AN20" s="126"/>
      <c r="AP20" s="75" t="s">
        <v>7</v>
      </c>
      <c r="AQ20" s="116"/>
      <c r="AR20" s="116"/>
      <c r="AS20" s="116"/>
      <c r="AT20" s="116"/>
      <c r="AU20" s="116"/>
      <c r="AV20" s="116"/>
      <c r="AW20" s="126"/>
      <c r="AX20" s="116"/>
      <c r="AY20" s="116"/>
      <c r="AZ20" s="116"/>
      <c r="BA20" s="116"/>
      <c r="BB20" s="126"/>
    </row>
    <row r="21" spans="1:54" x14ac:dyDescent="0.2">
      <c r="A21" s="59" t="s">
        <v>36</v>
      </c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6"/>
      <c r="N21" s="24"/>
      <c r="O21" s="117"/>
      <c r="P21" s="117"/>
      <c r="Q21" s="117"/>
      <c r="R21" s="117"/>
      <c r="S21" s="117"/>
      <c r="T21" s="117"/>
      <c r="U21" s="118"/>
      <c r="V21" s="117"/>
      <c r="W21" s="117"/>
      <c r="X21" s="117"/>
      <c r="Y21" s="117"/>
      <c r="Z21" s="118"/>
      <c r="AB21" s="75" t="s">
        <v>8</v>
      </c>
      <c r="AC21" s="116"/>
      <c r="AD21" s="116"/>
      <c r="AE21" s="116"/>
      <c r="AF21" s="116"/>
      <c r="AG21" s="116"/>
      <c r="AH21" s="116"/>
      <c r="AI21" s="126"/>
      <c r="AJ21" s="116"/>
      <c r="AK21" s="116"/>
      <c r="AL21" s="116"/>
      <c r="AM21" s="116"/>
      <c r="AN21" s="126"/>
      <c r="AP21" s="75" t="s">
        <v>8</v>
      </c>
      <c r="AQ21" s="116"/>
      <c r="AR21" s="116"/>
      <c r="AS21" s="116"/>
      <c r="AT21" s="116"/>
      <c r="AU21" s="116"/>
      <c r="AV21" s="116"/>
      <c r="AW21" s="126"/>
      <c r="AX21" s="116"/>
      <c r="AY21" s="116"/>
      <c r="AZ21" s="116"/>
      <c r="BA21" s="116"/>
      <c r="BB21" s="126"/>
    </row>
    <row r="22" spans="1:54" ht="15" x14ac:dyDescent="0.25">
      <c r="A22" s="110" t="s">
        <v>32</v>
      </c>
      <c r="B22" s="252">
        <f t="shared" ref="B22:M22" si="27">SUM(B23:B24,B29,B33:B38)</f>
        <v>0</v>
      </c>
      <c r="C22" s="252">
        <f t="shared" si="27"/>
        <v>0</v>
      </c>
      <c r="D22" s="252">
        <f t="shared" si="27"/>
        <v>0</v>
      </c>
      <c r="E22" s="252">
        <f t="shared" si="27"/>
        <v>0</v>
      </c>
      <c r="F22" s="252">
        <f t="shared" si="27"/>
        <v>0</v>
      </c>
      <c r="G22" s="252">
        <f t="shared" si="27"/>
        <v>0</v>
      </c>
      <c r="H22" s="252">
        <f t="shared" si="27"/>
        <v>0</v>
      </c>
      <c r="I22" s="252">
        <f t="shared" si="27"/>
        <v>0</v>
      </c>
      <c r="J22" s="252">
        <f t="shared" si="27"/>
        <v>0</v>
      </c>
      <c r="K22" s="252">
        <f t="shared" si="27"/>
        <v>0</v>
      </c>
      <c r="L22" s="252">
        <f t="shared" si="27"/>
        <v>0</v>
      </c>
      <c r="M22" s="252">
        <f t="shared" si="27"/>
        <v>0</v>
      </c>
      <c r="N22" s="24"/>
      <c r="O22" s="255">
        <f t="shared" ref="O22:Z22" si="28">SUM(O23:O24,O29,O33:O38)</f>
        <v>0</v>
      </c>
      <c r="P22" s="255">
        <f t="shared" si="28"/>
        <v>0</v>
      </c>
      <c r="Q22" s="255">
        <f t="shared" si="28"/>
        <v>0</v>
      </c>
      <c r="R22" s="255">
        <f t="shared" si="28"/>
        <v>0</v>
      </c>
      <c r="S22" s="255">
        <f t="shared" si="28"/>
        <v>0</v>
      </c>
      <c r="T22" s="255">
        <f t="shared" si="28"/>
        <v>0</v>
      </c>
      <c r="U22" s="275">
        <f t="shared" si="28"/>
        <v>0</v>
      </c>
      <c r="V22" s="255">
        <f t="shared" si="28"/>
        <v>0</v>
      </c>
      <c r="W22" s="255">
        <f t="shared" si="28"/>
        <v>0</v>
      </c>
      <c r="X22" s="255">
        <f t="shared" si="28"/>
        <v>0</v>
      </c>
      <c r="Y22" s="255">
        <f t="shared" si="28"/>
        <v>0</v>
      </c>
      <c r="Z22" s="275">
        <f t="shared" si="28"/>
        <v>0</v>
      </c>
      <c r="AB22" s="75" t="s">
        <v>9</v>
      </c>
      <c r="AC22" s="116"/>
      <c r="AD22" s="116"/>
      <c r="AE22" s="116"/>
      <c r="AF22" s="116"/>
      <c r="AG22" s="116"/>
      <c r="AH22" s="116"/>
      <c r="AI22" s="126"/>
      <c r="AJ22" s="116"/>
      <c r="AK22" s="116"/>
      <c r="AL22" s="116"/>
      <c r="AM22" s="116"/>
      <c r="AN22" s="126"/>
      <c r="AP22" s="75" t="s">
        <v>9</v>
      </c>
      <c r="AQ22" s="116"/>
      <c r="AR22" s="116"/>
      <c r="AS22" s="116"/>
      <c r="AT22" s="116"/>
      <c r="AU22" s="116"/>
      <c r="AV22" s="116"/>
      <c r="AW22" s="126"/>
      <c r="AX22" s="116"/>
      <c r="AY22" s="116"/>
      <c r="AZ22" s="116"/>
      <c r="BA22" s="116"/>
      <c r="BB22" s="126"/>
    </row>
    <row r="23" spans="1:54" x14ac:dyDescent="0.2">
      <c r="A23" s="60" t="s">
        <v>86</v>
      </c>
      <c r="B23" s="116"/>
      <c r="C23" s="116"/>
      <c r="D23" s="116"/>
      <c r="E23" s="116">
        <f>D23</f>
        <v>0</v>
      </c>
      <c r="F23" s="116">
        <f t="shared" ref="F23:H23" si="29">E23</f>
        <v>0</v>
      </c>
      <c r="G23" s="116">
        <f t="shared" si="29"/>
        <v>0</v>
      </c>
      <c r="H23" s="116">
        <f t="shared" si="29"/>
        <v>0</v>
      </c>
      <c r="I23" s="116">
        <f t="shared" ref="I23" si="30">H23</f>
        <v>0</v>
      </c>
      <c r="J23" s="116">
        <f t="shared" ref="J23" si="31">I23</f>
        <v>0</v>
      </c>
      <c r="K23" s="116">
        <f t="shared" ref="K23" si="32">J23</f>
        <v>0</v>
      </c>
      <c r="L23" s="116">
        <f t="shared" ref="L23" si="33">K23</f>
        <v>0</v>
      </c>
      <c r="M23" s="116">
        <f t="shared" ref="M23" si="34">L23</f>
        <v>0</v>
      </c>
      <c r="N23" s="24"/>
      <c r="O23" s="117"/>
      <c r="P23" s="117"/>
      <c r="Q23" s="117"/>
      <c r="R23" s="117"/>
      <c r="S23" s="117"/>
      <c r="T23" s="117"/>
      <c r="U23" s="118"/>
      <c r="V23" s="117"/>
      <c r="W23" s="117"/>
      <c r="X23" s="117"/>
      <c r="Y23" s="117"/>
      <c r="Z23" s="118"/>
      <c r="AB23" s="75" t="s">
        <v>10</v>
      </c>
      <c r="AC23" s="116"/>
      <c r="AD23" s="116"/>
      <c r="AE23" s="116"/>
      <c r="AF23" s="116"/>
      <c r="AG23" s="116"/>
      <c r="AH23" s="116"/>
      <c r="AI23" s="126"/>
      <c r="AJ23" s="116"/>
      <c r="AK23" s="116"/>
      <c r="AL23" s="116"/>
      <c r="AM23" s="116"/>
      <c r="AN23" s="126"/>
      <c r="AP23" s="75" t="s">
        <v>10</v>
      </c>
      <c r="AQ23" s="116"/>
      <c r="AR23" s="116"/>
      <c r="AS23" s="116"/>
      <c r="AT23" s="116"/>
      <c r="AU23" s="116"/>
      <c r="AV23" s="116"/>
      <c r="AW23" s="126"/>
      <c r="AX23" s="116"/>
      <c r="AY23" s="116"/>
      <c r="AZ23" s="116"/>
      <c r="BA23" s="116"/>
      <c r="BB23" s="126"/>
    </row>
    <row r="24" spans="1:54" x14ac:dyDescent="0.2">
      <c r="A24" s="60" t="s">
        <v>89</v>
      </c>
      <c r="B24" s="119">
        <f t="shared" ref="B24:C24" si="35">SUM(B25:B28)</f>
        <v>0</v>
      </c>
      <c r="C24" s="119">
        <f t="shared" si="35"/>
        <v>0</v>
      </c>
      <c r="D24" s="119">
        <f>SUM(D25:D28)</f>
        <v>0</v>
      </c>
      <c r="E24" s="119">
        <f t="shared" ref="E24:G24" si="36">SUM(E25:E28)</f>
        <v>0</v>
      </c>
      <c r="F24" s="119">
        <f t="shared" si="36"/>
        <v>0</v>
      </c>
      <c r="G24" s="119">
        <f t="shared" si="36"/>
        <v>0</v>
      </c>
      <c r="H24" s="119">
        <f>SUM(H25:H28)</f>
        <v>0</v>
      </c>
      <c r="I24" s="119">
        <f t="shared" ref="I24:M24" si="37">SUM(I25:I28)</f>
        <v>0</v>
      </c>
      <c r="J24" s="119">
        <f t="shared" si="37"/>
        <v>0</v>
      </c>
      <c r="K24" s="119">
        <f t="shared" si="37"/>
        <v>0</v>
      </c>
      <c r="L24" s="119">
        <f t="shared" si="37"/>
        <v>0</v>
      </c>
      <c r="M24" s="119">
        <f t="shared" si="37"/>
        <v>0</v>
      </c>
      <c r="N24" s="24"/>
      <c r="O24" s="132"/>
      <c r="P24" s="132"/>
      <c r="Q24" s="132"/>
      <c r="R24" s="132"/>
      <c r="S24" s="132"/>
      <c r="T24" s="132"/>
      <c r="U24" s="133"/>
      <c r="V24" s="132"/>
      <c r="W24" s="132"/>
      <c r="X24" s="132"/>
      <c r="Y24" s="132"/>
      <c r="Z24" s="133"/>
      <c r="AB24" s="75" t="s">
        <v>42</v>
      </c>
      <c r="AC24" s="116"/>
      <c r="AD24" s="116"/>
      <c r="AE24" s="116"/>
      <c r="AF24" s="116"/>
      <c r="AG24" s="116"/>
      <c r="AH24" s="116"/>
      <c r="AI24" s="126"/>
      <c r="AJ24" s="116"/>
      <c r="AK24" s="116"/>
      <c r="AL24" s="116"/>
      <c r="AM24" s="116"/>
      <c r="AN24" s="126"/>
      <c r="AP24" s="75" t="s">
        <v>42</v>
      </c>
      <c r="AQ24" s="116"/>
      <c r="AR24" s="116"/>
      <c r="AS24" s="116"/>
      <c r="AT24" s="116"/>
      <c r="AU24" s="116"/>
      <c r="AV24" s="116"/>
      <c r="AW24" s="126"/>
      <c r="AX24" s="116"/>
      <c r="AY24" s="116"/>
      <c r="AZ24" s="116"/>
      <c r="BA24" s="116"/>
      <c r="BB24" s="126"/>
    </row>
    <row r="25" spans="1:54" x14ac:dyDescent="0.2">
      <c r="A25" s="22" t="s">
        <v>63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24"/>
      <c r="O25" s="132"/>
      <c r="P25" s="132"/>
      <c r="Q25" s="132"/>
      <c r="R25" s="132"/>
      <c r="S25" s="132"/>
      <c r="T25" s="132"/>
      <c r="U25" s="133"/>
      <c r="V25" s="132"/>
      <c r="W25" s="132"/>
      <c r="X25" s="132"/>
      <c r="Y25" s="132"/>
      <c r="Z25" s="133"/>
      <c r="AB25" s="75" t="s">
        <v>11</v>
      </c>
      <c r="AC25" s="116"/>
      <c r="AD25" s="116"/>
      <c r="AE25" s="116"/>
      <c r="AF25" s="116"/>
      <c r="AG25" s="116"/>
      <c r="AH25" s="116"/>
      <c r="AI25" s="126"/>
      <c r="AJ25" s="116"/>
      <c r="AK25" s="116"/>
      <c r="AL25" s="116"/>
      <c r="AM25" s="116"/>
      <c r="AN25" s="126"/>
      <c r="AP25" s="75" t="s">
        <v>11</v>
      </c>
      <c r="AQ25" s="116"/>
      <c r="AR25" s="116"/>
      <c r="AS25" s="116"/>
      <c r="AT25" s="116"/>
      <c r="AU25" s="116"/>
      <c r="AV25" s="116"/>
      <c r="AW25" s="126"/>
      <c r="AX25" s="116"/>
      <c r="AY25" s="116"/>
      <c r="AZ25" s="116"/>
      <c r="BA25" s="116"/>
      <c r="BB25" s="126"/>
    </row>
    <row r="26" spans="1:54" x14ac:dyDescent="0.2">
      <c r="A26" s="22" t="s">
        <v>64</v>
      </c>
      <c r="B26" s="1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6"/>
      <c r="N26" s="24"/>
      <c r="O26" s="132"/>
      <c r="P26" s="132"/>
      <c r="Q26" s="132"/>
      <c r="R26" s="132"/>
      <c r="S26" s="132"/>
      <c r="T26" s="132"/>
      <c r="U26" s="133"/>
      <c r="V26" s="132"/>
      <c r="W26" s="132"/>
      <c r="X26" s="132"/>
      <c r="Y26" s="132"/>
      <c r="Z26" s="133"/>
      <c r="AB26" s="75" t="s">
        <v>12</v>
      </c>
      <c r="AC26" s="116"/>
      <c r="AD26" s="116"/>
      <c r="AE26" s="116"/>
      <c r="AF26" s="116"/>
      <c r="AG26" s="116"/>
      <c r="AH26" s="116"/>
      <c r="AI26" s="126"/>
      <c r="AJ26" s="116"/>
      <c r="AK26" s="116"/>
      <c r="AL26" s="116"/>
      <c r="AM26" s="116"/>
      <c r="AN26" s="126"/>
      <c r="AP26" s="75" t="s">
        <v>12</v>
      </c>
      <c r="AQ26" s="116"/>
      <c r="AR26" s="116"/>
      <c r="AS26" s="116"/>
      <c r="AT26" s="116"/>
      <c r="AU26" s="116"/>
      <c r="AV26" s="116"/>
      <c r="AW26" s="126"/>
      <c r="AX26" s="116"/>
      <c r="AY26" s="116"/>
      <c r="AZ26" s="116"/>
      <c r="BA26" s="116"/>
      <c r="BB26" s="126"/>
    </row>
    <row r="27" spans="1:54" x14ac:dyDescent="0.2">
      <c r="A27" s="22" t="s">
        <v>65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24"/>
      <c r="O27" s="132"/>
      <c r="P27" s="132"/>
      <c r="Q27" s="132"/>
      <c r="R27" s="132"/>
      <c r="S27" s="132"/>
      <c r="T27" s="132"/>
      <c r="U27" s="133"/>
      <c r="V27" s="132"/>
      <c r="W27" s="132"/>
      <c r="X27" s="132"/>
      <c r="Y27" s="132"/>
      <c r="Z27" s="133"/>
      <c r="AB27" s="74" t="s">
        <v>71</v>
      </c>
      <c r="AC27" s="129">
        <f t="shared" ref="AC27:AD27" si="38">SUM(AC28:AC36)</f>
        <v>0</v>
      </c>
      <c r="AD27" s="129">
        <f t="shared" si="38"/>
        <v>0</v>
      </c>
      <c r="AE27" s="129">
        <f>SUM(AE28:AE36)</f>
        <v>0</v>
      </c>
      <c r="AF27" s="129">
        <f t="shared" ref="AF27" si="39">SUM(AF28:AF36)</f>
        <v>0</v>
      </c>
      <c r="AG27" s="129">
        <f t="shared" ref="AG27" si="40">SUM(AG28:AG36)</f>
        <v>0</v>
      </c>
      <c r="AH27" s="129">
        <f t="shared" ref="AH27" si="41">SUM(AH28:AH36)</f>
        <v>0</v>
      </c>
      <c r="AI27" s="130">
        <f t="shared" ref="AI27" si="42">SUM(AI28:AI36)</f>
        <v>0</v>
      </c>
      <c r="AJ27" s="129">
        <f t="shared" ref="AJ27:AN27" si="43">SUM(AJ28:AJ36)</f>
        <v>0</v>
      </c>
      <c r="AK27" s="129">
        <f t="shared" si="43"/>
        <v>0</v>
      </c>
      <c r="AL27" s="129">
        <f t="shared" si="43"/>
        <v>0</v>
      </c>
      <c r="AM27" s="129">
        <f t="shared" si="43"/>
        <v>0</v>
      </c>
      <c r="AN27" s="130">
        <f t="shared" si="43"/>
        <v>0</v>
      </c>
      <c r="AP27" s="74" t="s">
        <v>71</v>
      </c>
      <c r="AQ27" s="129">
        <f t="shared" ref="AQ27:AR27" si="44">SUM(AQ28:AQ36)</f>
        <v>0</v>
      </c>
      <c r="AR27" s="129">
        <f t="shared" si="44"/>
        <v>0</v>
      </c>
      <c r="AS27" s="129">
        <f>SUM(AS28:AS36)</f>
        <v>0</v>
      </c>
      <c r="AT27" s="129">
        <f t="shared" ref="AT27:AW27" si="45">SUM(AT28:AT36)</f>
        <v>0</v>
      </c>
      <c r="AU27" s="129">
        <f t="shared" si="45"/>
        <v>0</v>
      </c>
      <c r="AV27" s="129">
        <f t="shared" si="45"/>
        <v>0</v>
      </c>
      <c r="AW27" s="130">
        <f t="shared" si="45"/>
        <v>0</v>
      </c>
      <c r="AX27" s="129">
        <f t="shared" ref="AX27:BB27" si="46">SUM(AX28:AX36)</f>
        <v>0</v>
      </c>
      <c r="AY27" s="129">
        <f t="shared" si="46"/>
        <v>0</v>
      </c>
      <c r="AZ27" s="129">
        <f t="shared" si="46"/>
        <v>0</v>
      </c>
      <c r="BA27" s="129">
        <f t="shared" si="46"/>
        <v>0</v>
      </c>
      <c r="BB27" s="130">
        <f t="shared" si="46"/>
        <v>0</v>
      </c>
    </row>
    <row r="28" spans="1:54" x14ac:dyDescent="0.2">
      <c r="A28" s="22" t="s">
        <v>66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24"/>
      <c r="O28" s="132"/>
      <c r="P28" s="132"/>
      <c r="Q28" s="132"/>
      <c r="R28" s="132"/>
      <c r="S28" s="132"/>
      <c r="T28" s="132"/>
      <c r="U28" s="133"/>
      <c r="V28" s="132"/>
      <c r="W28" s="132"/>
      <c r="X28" s="132"/>
      <c r="Y28" s="132"/>
      <c r="Z28" s="133"/>
      <c r="AB28" s="75" t="s">
        <v>5</v>
      </c>
      <c r="AC28" s="116"/>
      <c r="AD28" s="116"/>
      <c r="AE28" s="116"/>
      <c r="AF28" s="116"/>
      <c r="AG28" s="116"/>
      <c r="AH28" s="116"/>
      <c r="AI28" s="126"/>
      <c r="AJ28" s="116"/>
      <c r="AK28" s="116"/>
      <c r="AL28" s="116"/>
      <c r="AM28" s="116"/>
      <c r="AN28" s="126"/>
      <c r="AP28" s="75" t="s">
        <v>5</v>
      </c>
      <c r="AQ28" s="116"/>
      <c r="AR28" s="116"/>
      <c r="AS28" s="116"/>
      <c r="AT28" s="116"/>
      <c r="AU28" s="116"/>
      <c r="AV28" s="116"/>
      <c r="AW28" s="126"/>
      <c r="AX28" s="116"/>
      <c r="AY28" s="116"/>
      <c r="AZ28" s="116"/>
      <c r="BA28" s="116"/>
      <c r="BB28" s="126"/>
    </row>
    <row r="29" spans="1:54" x14ac:dyDescent="0.2">
      <c r="A29" s="60" t="s">
        <v>57</v>
      </c>
      <c r="B29" s="129">
        <f t="shared" ref="B29:M29" si="47">SUM(B30:B32)</f>
        <v>0</v>
      </c>
      <c r="C29" s="129">
        <f t="shared" si="47"/>
        <v>0</v>
      </c>
      <c r="D29" s="129">
        <f t="shared" si="47"/>
        <v>0</v>
      </c>
      <c r="E29" s="129">
        <f t="shared" si="47"/>
        <v>0</v>
      </c>
      <c r="F29" s="129">
        <f t="shared" si="47"/>
        <v>0</v>
      </c>
      <c r="G29" s="129">
        <f t="shared" si="47"/>
        <v>0</v>
      </c>
      <c r="H29" s="129">
        <f t="shared" si="47"/>
        <v>0</v>
      </c>
      <c r="I29" s="129">
        <f t="shared" si="47"/>
        <v>0</v>
      </c>
      <c r="J29" s="129">
        <f t="shared" si="47"/>
        <v>0</v>
      </c>
      <c r="K29" s="129">
        <f t="shared" si="47"/>
        <v>0</v>
      </c>
      <c r="L29" s="129">
        <f t="shared" si="47"/>
        <v>0</v>
      </c>
      <c r="M29" s="129">
        <f t="shared" si="47"/>
        <v>0</v>
      </c>
      <c r="N29" s="37"/>
      <c r="O29" s="132"/>
      <c r="P29" s="132"/>
      <c r="Q29" s="132"/>
      <c r="R29" s="132"/>
      <c r="S29" s="132"/>
      <c r="T29" s="132"/>
      <c r="U29" s="133"/>
      <c r="V29" s="132"/>
      <c r="W29" s="132"/>
      <c r="X29" s="132"/>
      <c r="Y29" s="132"/>
      <c r="Z29" s="133"/>
      <c r="AB29" s="75" t="s">
        <v>6</v>
      </c>
      <c r="AC29" s="116"/>
      <c r="AD29" s="116"/>
      <c r="AE29" s="116"/>
      <c r="AF29" s="116"/>
      <c r="AG29" s="116"/>
      <c r="AH29" s="116"/>
      <c r="AI29" s="126"/>
      <c r="AJ29" s="116"/>
      <c r="AK29" s="116"/>
      <c r="AL29" s="116"/>
      <c r="AM29" s="116"/>
      <c r="AN29" s="126"/>
      <c r="AP29" s="75" t="s">
        <v>6</v>
      </c>
      <c r="AQ29" s="116"/>
      <c r="AR29" s="116"/>
      <c r="AS29" s="116"/>
      <c r="AT29" s="116"/>
      <c r="AU29" s="116"/>
      <c r="AV29" s="116"/>
      <c r="AW29" s="126"/>
      <c r="AX29" s="116"/>
      <c r="AY29" s="116"/>
      <c r="AZ29" s="116"/>
      <c r="BA29" s="116"/>
      <c r="BB29" s="126"/>
    </row>
    <row r="30" spans="1:54" x14ac:dyDescent="0.2">
      <c r="A30" s="22" t="s">
        <v>13</v>
      </c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24"/>
      <c r="O30" s="117"/>
      <c r="P30" s="117"/>
      <c r="Q30" s="117"/>
      <c r="R30" s="117"/>
      <c r="S30" s="117"/>
      <c r="T30" s="117"/>
      <c r="U30" s="118"/>
      <c r="V30" s="117"/>
      <c r="W30" s="117"/>
      <c r="X30" s="117"/>
      <c r="Y30" s="117"/>
      <c r="Z30" s="118"/>
      <c r="AB30" s="75" t="s">
        <v>7</v>
      </c>
      <c r="AC30" s="116"/>
      <c r="AD30" s="116"/>
      <c r="AE30" s="116"/>
      <c r="AF30" s="116"/>
      <c r="AG30" s="116"/>
      <c r="AH30" s="116"/>
      <c r="AI30" s="126"/>
      <c r="AJ30" s="116"/>
      <c r="AK30" s="116"/>
      <c r="AL30" s="116"/>
      <c r="AM30" s="116"/>
      <c r="AN30" s="126"/>
      <c r="AP30" s="75" t="s">
        <v>7</v>
      </c>
      <c r="AQ30" s="116"/>
      <c r="AR30" s="116"/>
      <c r="AS30" s="116"/>
      <c r="AT30" s="116"/>
      <c r="AU30" s="116"/>
      <c r="AV30" s="116"/>
      <c r="AW30" s="126"/>
      <c r="AX30" s="116"/>
      <c r="AY30" s="116"/>
      <c r="AZ30" s="116"/>
      <c r="BA30" s="116"/>
      <c r="BB30" s="126"/>
    </row>
    <row r="31" spans="1:54" x14ac:dyDescent="0.2">
      <c r="A31" s="22" t="s">
        <v>15</v>
      </c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24"/>
      <c r="O31" s="117"/>
      <c r="P31" s="117"/>
      <c r="Q31" s="117"/>
      <c r="R31" s="117"/>
      <c r="S31" s="117"/>
      <c r="T31" s="117"/>
      <c r="U31" s="118"/>
      <c r="V31" s="117"/>
      <c r="W31" s="117"/>
      <c r="X31" s="117"/>
      <c r="Y31" s="117"/>
      <c r="Z31" s="118"/>
      <c r="AB31" s="75" t="s">
        <v>8</v>
      </c>
      <c r="AC31" s="116"/>
      <c r="AD31" s="116"/>
      <c r="AE31" s="116"/>
      <c r="AF31" s="116"/>
      <c r="AG31" s="116"/>
      <c r="AH31" s="116"/>
      <c r="AI31" s="126"/>
      <c r="AJ31" s="116"/>
      <c r="AK31" s="116"/>
      <c r="AL31" s="116"/>
      <c r="AM31" s="116"/>
      <c r="AN31" s="126"/>
      <c r="AP31" s="75" t="s">
        <v>8</v>
      </c>
      <c r="AQ31" s="116"/>
      <c r="AR31" s="116"/>
      <c r="AS31" s="116"/>
      <c r="AT31" s="116"/>
      <c r="AU31" s="116"/>
      <c r="AV31" s="116"/>
      <c r="AW31" s="126"/>
      <c r="AX31" s="116"/>
      <c r="AY31" s="116"/>
      <c r="AZ31" s="116"/>
      <c r="BA31" s="116"/>
      <c r="BB31" s="126"/>
    </row>
    <row r="32" spans="1:54" x14ac:dyDescent="0.2">
      <c r="A32" s="22" t="s">
        <v>14</v>
      </c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24"/>
      <c r="O32" s="117"/>
      <c r="P32" s="117"/>
      <c r="Q32" s="117"/>
      <c r="R32" s="117"/>
      <c r="S32" s="117"/>
      <c r="T32" s="117"/>
      <c r="U32" s="118"/>
      <c r="V32" s="117"/>
      <c r="W32" s="117"/>
      <c r="X32" s="117"/>
      <c r="Y32" s="117"/>
      <c r="Z32" s="118"/>
      <c r="AB32" s="75" t="s">
        <v>9</v>
      </c>
      <c r="AC32" s="116"/>
      <c r="AD32" s="116"/>
      <c r="AE32" s="116"/>
      <c r="AF32" s="116"/>
      <c r="AG32" s="116"/>
      <c r="AH32" s="116"/>
      <c r="AI32" s="126"/>
      <c r="AJ32" s="116"/>
      <c r="AK32" s="116"/>
      <c r="AL32" s="116"/>
      <c r="AM32" s="116"/>
      <c r="AN32" s="126"/>
      <c r="AP32" s="75" t="s">
        <v>9</v>
      </c>
      <c r="AQ32" s="116"/>
      <c r="AR32" s="116"/>
      <c r="AS32" s="116"/>
      <c r="AT32" s="116"/>
      <c r="AU32" s="116"/>
      <c r="AV32" s="116"/>
      <c r="AW32" s="126"/>
      <c r="AX32" s="116"/>
      <c r="AY32" s="116"/>
      <c r="AZ32" s="116"/>
      <c r="BA32" s="116"/>
      <c r="BB32" s="126"/>
    </row>
    <row r="33" spans="1:54" x14ac:dyDescent="0.2">
      <c r="A33" s="59" t="s">
        <v>62</v>
      </c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24"/>
      <c r="O33" s="117"/>
      <c r="P33" s="117"/>
      <c r="Q33" s="117"/>
      <c r="R33" s="117"/>
      <c r="S33" s="117"/>
      <c r="T33" s="117"/>
      <c r="U33" s="118"/>
      <c r="V33" s="117"/>
      <c r="W33" s="117"/>
      <c r="X33" s="117"/>
      <c r="Y33" s="117"/>
      <c r="Z33" s="118"/>
      <c r="AB33" s="75" t="s">
        <v>10</v>
      </c>
      <c r="AC33" s="116"/>
      <c r="AD33" s="116"/>
      <c r="AE33" s="116"/>
      <c r="AF33" s="116"/>
      <c r="AG33" s="116"/>
      <c r="AH33" s="116"/>
      <c r="AI33" s="126"/>
      <c r="AJ33" s="116"/>
      <c r="AK33" s="116"/>
      <c r="AL33" s="116"/>
      <c r="AM33" s="116"/>
      <c r="AN33" s="126"/>
      <c r="AP33" s="75" t="s">
        <v>10</v>
      </c>
      <c r="AQ33" s="116"/>
      <c r="AR33" s="116"/>
      <c r="AS33" s="116"/>
      <c r="AT33" s="116"/>
      <c r="AU33" s="116"/>
      <c r="AV33" s="116"/>
      <c r="AW33" s="126"/>
      <c r="AX33" s="116"/>
      <c r="AY33" s="116"/>
      <c r="AZ33" s="116"/>
      <c r="BA33" s="116"/>
      <c r="BB33" s="126"/>
    </row>
    <row r="34" spans="1:54" x14ac:dyDescent="0.2">
      <c r="A34" s="59" t="s">
        <v>72</v>
      </c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24"/>
      <c r="O34" s="117"/>
      <c r="P34" s="117"/>
      <c r="Q34" s="117"/>
      <c r="R34" s="117"/>
      <c r="S34" s="117"/>
      <c r="T34" s="117"/>
      <c r="U34" s="118"/>
      <c r="V34" s="117"/>
      <c r="W34" s="117"/>
      <c r="X34" s="117"/>
      <c r="Y34" s="117"/>
      <c r="Z34" s="118"/>
      <c r="AB34" s="75" t="s">
        <v>42</v>
      </c>
      <c r="AC34" s="116"/>
      <c r="AD34" s="116"/>
      <c r="AE34" s="116"/>
      <c r="AF34" s="116"/>
      <c r="AG34" s="116"/>
      <c r="AH34" s="116"/>
      <c r="AI34" s="126"/>
      <c r="AJ34" s="116"/>
      <c r="AK34" s="116"/>
      <c r="AL34" s="116"/>
      <c r="AM34" s="116"/>
      <c r="AN34" s="126"/>
      <c r="AP34" s="75" t="s">
        <v>42</v>
      </c>
      <c r="AQ34" s="116"/>
      <c r="AR34" s="116"/>
      <c r="AS34" s="116"/>
      <c r="AT34" s="116"/>
      <c r="AU34" s="116"/>
      <c r="AV34" s="116"/>
      <c r="AW34" s="126"/>
      <c r="AX34" s="116"/>
      <c r="AY34" s="116"/>
      <c r="AZ34" s="116"/>
      <c r="BA34" s="116"/>
      <c r="BB34" s="126"/>
    </row>
    <row r="35" spans="1:54" x14ac:dyDescent="0.2">
      <c r="A35" s="59" t="s">
        <v>207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24"/>
      <c r="O35" s="117"/>
      <c r="P35" s="117"/>
      <c r="Q35" s="117"/>
      <c r="R35" s="117"/>
      <c r="S35" s="117"/>
      <c r="T35" s="117"/>
      <c r="U35" s="118"/>
      <c r="V35" s="117"/>
      <c r="W35" s="117"/>
      <c r="X35" s="117"/>
      <c r="Y35" s="117"/>
      <c r="Z35" s="118"/>
      <c r="AB35" s="75" t="s">
        <v>11</v>
      </c>
      <c r="AC35" s="116"/>
      <c r="AD35" s="116"/>
      <c r="AE35" s="116"/>
      <c r="AF35" s="116"/>
      <c r="AG35" s="116"/>
      <c r="AH35" s="116"/>
      <c r="AI35" s="126"/>
      <c r="AJ35" s="116"/>
      <c r="AK35" s="116"/>
      <c r="AL35" s="116"/>
      <c r="AM35" s="116"/>
      <c r="AN35" s="126"/>
      <c r="AP35" s="75" t="s">
        <v>11</v>
      </c>
      <c r="AQ35" s="116"/>
      <c r="AR35" s="116"/>
      <c r="AS35" s="116"/>
      <c r="AT35" s="116"/>
      <c r="AU35" s="116"/>
      <c r="AV35" s="116"/>
      <c r="AW35" s="126"/>
      <c r="AX35" s="116"/>
      <c r="AY35" s="116"/>
      <c r="AZ35" s="116"/>
      <c r="BA35" s="116"/>
      <c r="BB35" s="126"/>
    </row>
    <row r="36" spans="1:54" x14ac:dyDescent="0.2">
      <c r="A36" s="59" t="s">
        <v>208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24"/>
      <c r="O36" s="117"/>
      <c r="P36" s="117"/>
      <c r="Q36" s="117"/>
      <c r="R36" s="117"/>
      <c r="S36" s="117"/>
      <c r="T36" s="117"/>
      <c r="U36" s="118"/>
      <c r="V36" s="117"/>
      <c r="W36" s="117"/>
      <c r="X36" s="117"/>
      <c r="Y36" s="117"/>
      <c r="Z36" s="118"/>
      <c r="AB36" s="75" t="s">
        <v>12</v>
      </c>
      <c r="AC36" s="116"/>
      <c r="AD36" s="116"/>
      <c r="AE36" s="116"/>
      <c r="AF36" s="116"/>
      <c r="AG36" s="116"/>
      <c r="AH36" s="116"/>
      <c r="AI36" s="126"/>
      <c r="AJ36" s="116"/>
      <c r="AK36" s="116"/>
      <c r="AL36" s="116"/>
      <c r="AM36" s="116"/>
      <c r="AN36" s="126"/>
      <c r="AP36" s="75" t="s">
        <v>12</v>
      </c>
      <c r="AQ36" s="116"/>
      <c r="AR36" s="116"/>
      <c r="AS36" s="116"/>
      <c r="AT36" s="116"/>
      <c r="AU36" s="116"/>
      <c r="AV36" s="116"/>
      <c r="AW36" s="126"/>
      <c r="AX36" s="116"/>
      <c r="AY36" s="116"/>
      <c r="AZ36" s="116"/>
      <c r="BA36" s="116"/>
      <c r="BB36" s="126"/>
    </row>
    <row r="37" spans="1:54" x14ac:dyDescent="0.2">
      <c r="A37" s="59" t="s">
        <v>210</v>
      </c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24"/>
      <c r="O37" s="117"/>
      <c r="P37" s="117"/>
      <c r="Q37" s="117"/>
      <c r="R37" s="117"/>
      <c r="S37" s="117"/>
      <c r="T37" s="117"/>
      <c r="U37" s="118"/>
      <c r="V37" s="117"/>
      <c r="W37" s="117"/>
      <c r="X37" s="117"/>
      <c r="Y37" s="117"/>
      <c r="Z37" s="118"/>
      <c r="AB37" s="74" t="s">
        <v>79</v>
      </c>
      <c r="AC37" s="272"/>
      <c r="AD37" s="272"/>
      <c r="AE37" s="272"/>
      <c r="AF37" s="272"/>
      <c r="AG37" s="272"/>
      <c r="AH37" s="272"/>
      <c r="AI37" s="273"/>
      <c r="AJ37" s="272"/>
      <c r="AK37" s="272"/>
      <c r="AL37" s="272"/>
      <c r="AM37" s="272"/>
      <c r="AN37" s="273"/>
      <c r="AP37" s="74" t="s">
        <v>180</v>
      </c>
      <c r="AQ37" s="272"/>
      <c r="AR37" s="272"/>
      <c r="AS37" s="272"/>
      <c r="AT37" s="272"/>
      <c r="AU37" s="272"/>
      <c r="AV37" s="272"/>
      <c r="AW37" s="273"/>
      <c r="AX37" s="272"/>
      <c r="AY37" s="272"/>
      <c r="AZ37" s="272"/>
      <c r="BA37" s="272"/>
      <c r="BB37" s="273"/>
    </row>
    <row r="38" spans="1:54" ht="15" thickBot="1" x14ac:dyDescent="0.25">
      <c r="A38" s="111" t="s">
        <v>209</v>
      </c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32"/>
      <c r="O38" s="122"/>
      <c r="P38" s="122"/>
      <c r="Q38" s="122"/>
      <c r="R38" s="122"/>
      <c r="S38" s="122"/>
      <c r="T38" s="122"/>
      <c r="U38" s="123"/>
      <c r="V38" s="122"/>
      <c r="W38" s="122"/>
      <c r="X38" s="122"/>
      <c r="Y38" s="122"/>
      <c r="Z38" s="123"/>
      <c r="AB38" s="75" t="s">
        <v>179</v>
      </c>
      <c r="AC38" s="116"/>
      <c r="AD38" s="116"/>
      <c r="AE38" s="116"/>
      <c r="AF38" s="116"/>
      <c r="AG38" s="116"/>
      <c r="AH38" s="116"/>
      <c r="AI38" s="126"/>
      <c r="AJ38" s="116"/>
      <c r="AK38" s="116"/>
      <c r="AL38" s="116"/>
      <c r="AM38" s="116"/>
      <c r="AN38" s="126"/>
      <c r="AP38" s="75" t="s">
        <v>179</v>
      </c>
      <c r="AQ38" s="116"/>
      <c r="AR38" s="116"/>
      <c r="AS38" s="116"/>
      <c r="AT38" s="116"/>
      <c r="AU38" s="116"/>
      <c r="AV38" s="116"/>
      <c r="AW38" s="126"/>
      <c r="AX38" s="116"/>
      <c r="AY38" s="116"/>
      <c r="AZ38" s="116"/>
      <c r="BA38" s="116"/>
      <c r="BB38" s="126"/>
    </row>
    <row r="39" spans="1:54" x14ac:dyDescent="0.2">
      <c r="AB39" s="74" t="s">
        <v>133</v>
      </c>
      <c r="AC39" s="129">
        <f>SUM(AC40:AC41)</f>
        <v>0</v>
      </c>
      <c r="AD39" s="129">
        <f t="shared" ref="AD39:AI39" si="48">SUM(AD40:AD41)</f>
        <v>0</v>
      </c>
      <c r="AE39" s="129">
        <f t="shared" si="48"/>
        <v>0</v>
      </c>
      <c r="AF39" s="129">
        <f t="shared" si="48"/>
        <v>0</v>
      </c>
      <c r="AG39" s="129">
        <f t="shared" si="48"/>
        <v>0</v>
      </c>
      <c r="AH39" s="129">
        <f t="shared" si="48"/>
        <v>0</v>
      </c>
      <c r="AI39" s="130">
        <f t="shared" si="48"/>
        <v>0</v>
      </c>
      <c r="AJ39" s="129">
        <f t="shared" ref="AJ39:AN39" si="49">SUM(AJ40:AJ41)</f>
        <v>0</v>
      </c>
      <c r="AK39" s="129">
        <f t="shared" si="49"/>
        <v>0</v>
      </c>
      <c r="AL39" s="129">
        <f t="shared" si="49"/>
        <v>0</v>
      </c>
      <c r="AM39" s="129">
        <f t="shared" si="49"/>
        <v>0</v>
      </c>
      <c r="AN39" s="130">
        <f t="shared" si="49"/>
        <v>0</v>
      </c>
      <c r="AP39" s="74" t="s">
        <v>87</v>
      </c>
      <c r="AQ39" s="129">
        <f>SUM(AQ40:AQ41)</f>
        <v>0</v>
      </c>
      <c r="AR39" s="129">
        <f t="shared" ref="AR39" si="50">SUM(AR40:AR41)</f>
        <v>0</v>
      </c>
      <c r="AS39" s="129">
        <f t="shared" ref="AS39" si="51">SUM(AS40:AS41)</f>
        <v>0</v>
      </c>
      <c r="AT39" s="129">
        <f t="shared" ref="AT39" si="52">SUM(AT40:AT41)</f>
        <v>0</v>
      </c>
      <c r="AU39" s="129">
        <f t="shared" ref="AU39" si="53">SUM(AU40:AU41)</f>
        <v>0</v>
      </c>
      <c r="AV39" s="129">
        <f t="shared" ref="AV39" si="54">SUM(AV40:AV41)</f>
        <v>0</v>
      </c>
      <c r="AW39" s="130">
        <f t="shared" ref="AW39" si="55">SUM(AW40:AW41)</f>
        <v>0</v>
      </c>
      <c r="AX39" s="129">
        <f t="shared" ref="AX39:BB39" si="56">SUM(AX40:AX41)</f>
        <v>0</v>
      </c>
      <c r="AY39" s="129">
        <f t="shared" si="56"/>
        <v>0</v>
      </c>
      <c r="AZ39" s="129">
        <f t="shared" si="56"/>
        <v>0</v>
      </c>
      <c r="BA39" s="129">
        <f t="shared" si="56"/>
        <v>0</v>
      </c>
      <c r="BB39" s="130">
        <f t="shared" si="56"/>
        <v>0</v>
      </c>
    </row>
    <row r="40" spans="1:54" x14ac:dyDescent="0.2">
      <c r="A40" s="282" t="s">
        <v>45</v>
      </c>
      <c r="AB40" s="22" t="s">
        <v>94</v>
      </c>
      <c r="AC40" s="116"/>
      <c r="AD40" s="116"/>
      <c r="AE40" s="116"/>
      <c r="AF40" s="116"/>
      <c r="AG40" s="116"/>
      <c r="AH40" s="116"/>
      <c r="AI40" s="126"/>
      <c r="AJ40" s="116"/>
      <c r="AK40" s="116"/>
      <c r="AL40" s="116"/>
      <c r="AM40" s="116"/>
      <c r="AN40" s="126"/>
      <c r="AP40" s="22" t="s">
        <v>94</v>
      </c>
      <c r="AQ40" s="116"/>
      <c r="AR40" s="116"/>
      <c r="AS40" s="116"/>
      <c r="AT40" s="116"/>
      <c r="AU40" s="116"/>
      <c r="AV40" s="116"/>
      <c r="AW40" s="126"/>
      <c r="AX40" s="116"/>
      <c r="AY40" s="116"/>
      <c r="AZ40" s="116"/>
      <c r="BA40" s="116"/>
      <c r="BB40" s="126"/>
    </row>
    <row r="41" spans="1:54" x14ac:dyDescent="0.2">
      <c r="AB41" s="22" t="s">
        <v>16</v>
      </c>
      <c r="AC41" s="116"/>
      <c r="AD41" s="116"/>
      <c r="AE41" s="116"/>
      <c r="AF41" s="116"/>
      <c r="AG41" s="116"/>
      <c r="AH41" s="116"/>
      <c r="AI41" s="126"/>
      <c r="AJ41" s="116"/>
      <c r="AK41" s="116"/>
      <c r="AL41" s="116"/>
      <c r="AM41" s="116"/>
      <c r="AN41" s="126"/>
      <c r="AP41" s="22" t="s">
        <v>16</v>
      </c>
      <c r="AQ41" s="116"/>
      <c r="AR41" s="116"/>
      <c r="AS41" s="116"/>
      <c r="AT41" s="116"/>
      <c r="AU41" s="116"/>
      <c r="AV41" s="116"/>
      <c r="AW41" s="126"/>
      <c r="AX41" s="116"/>
      <c r="AY41" s="116"/>
      <c r="AZ41" s="116"/>
      <c r="BA41" s="116"/>
      <c r="BB41" s="126"/>
    </row>
    <row r="42" spans="1:54" x14ac:dyDescent="0.2">
      <c r="AB42" s="63" t="s">
        <v>58</v>
      </c>
      <c r="AC42" s="129">
        <f t="shared" ref="AC42:AI42" si="57">SUM(AC43:AC45)</f>
        <v>0</v>
      </c>
      <c r="AD42" s="129">
        <f t="shared" si="57"/>
        <v>0</v>
      </c>
      <c r="AE42" s="129">
        <f t="shared" si="57"/>
        <v>0</v>
      </c>
      <c r="AF42" s="129">
        <f t="shared" si="57"/>
        <v>0</v>
      </c>
      <c r="AG42" s="129">
        <f t="shared" si="57"/>
        <v>0</v>
      </c>
      <c r="AH42" s="129">
        <f t="shared" si="57"/>
        <v>0</v>
      </c>
      <c r="AI42" s="130">
        <f t="shared" si="57"/>
        <v>0</v>
      </c>
      <c r="AJ42" s="129">
        <f t="shared" ref="AJ42:AN42" si="58">SUM(AJ43:AJ45)</f>
        <v>0</v>
      </c>
      <c r="AK42" s="129">
        <f t="shared" si="58"/>
        <v>0</v>
      </c>
      <c r="AL42" s="129">
        <f t="shared" si="58"/>
        <v>0</v>
      </c>
      <c r="AM42" s="129">
        <f t="shared" si="58"/>
        <v>0</v>
      </c>
      <c r="AN42" s="130">
        <f t="shared" si="58"/>
        <v>0</v>
      </c>
      <c r="AP42" s="63" t="s">
        <v>58</v>
      </c>
      <c r="AQ42" s="129">
        <f t="shared" ref="AQ42:AW42" si="59">SUM(AQ43:AQ45)</f>
        <v>0</v>
      </c>
      <c r="AR42" s="129">
        <f t="shared" si="59"/>
        <v>0</v>
      </c>
      <c r="AS42" s="129">
        <f t="shared" si="59"/>
        <v>0</v>
      </c>
      <c r="AT42" s="129">
        <f t="shared" si="59"/>
        <v>0</v>
      </c>
      <c r="AU42" s="129">
        <f t="shared" si="59"/>
        <v>0</v>
      </c>
      <c r="AV42" s="129">
        <f t="shared" si="59"/>
        <v>0</v>
      </c>
      <c r="AW42" s="130">
        <f t="shared" si="59"/>
        <v>0</v>
      </c>
      <c r="AX42" s="129">
        <f t="shared" ref="AX42:BB42" si="60">SUM(AX43:AX45)</f>
        <v>0</v>
      </c>
      <c r="AY42" s="129">
        <f t="shared" si="60"/>
        <v>0</v>
      </c>
      <c r="AZ42" s="129">
        <f t="shared" si="60"/>
        <v>0</v>
      </c>
      <c r="BA42" s="129">
        <f t="shared" si="60"/>
        <v>0</v>
      </c>
      <c r="BB42" s="130">
        <f t="shared" si="60"/>
        <v>0</v>
      </c>
    </row>
    <row r="43" spans="1:54" x14ac:dyDescent="0.2">
      <c r="AB43" s="131" t="s">
        <v>38</v>
      </c>
      <c r="AC43" s="116"/>
      <c r="AD43" s="116"/>
      <c r="AE43" s="116"/>
      <c r="AF43" s="116"/>
      <c r="AG43" s="116"/>
      <c r="AH43" s="116"/>
      <c r="AI43" s="126"/>
      <c r="AJ43" s="116"/>
      <c r="AK43" s="116"/>
      <c r="AL43" s="116"/>
      <c r="AM43" s="116"/>
      <c r="AN43" s="126"/>
      <c r="AP43" s="131" t="s">
        <v>38</v>
      </c>
      <c r="AQ43" s="116"/>
      <c r="AR43" s="116"/>
      <c r="AS43" s="116"/>
      <c r="AT43" s="116"/>
      <c r="AU43" s="116"/>
      <c r="AV43" s="116"/>
      <c r="AW43" s="126"/>
      <c r="AX43" s="116"/>
      <c r="AY43" s="116"/>
      <c r="AZ43" s="116"/>
      <c r="BA43" s="116"/>
      <c r="BB43" s="126"/>
    </row>
    <row r="44" spans="1:54" x14ac:dyDescent="0.2">
      <c r="AB44" s="131" t="s">
        <v>70</v>
      </c>
      <c r="AC44" s="116"/>
      <c r="AD44" s="116"/>
      <c r="AE44" s="116"/>
      <c r="AF44" s="116"/>
      <c r="AG44" s="116"/>
      <c r="AH44" s="116"/>
      <c r="AI44" s="126"/>
      <c r="AJ44" s="116"/>
      <c r="AK44" s="116"/>
      <c r="AL44" s="116"/>
      <c r="AM44" s="116"/>
      <c r="AN44" s="126"/>
      <c r="AP44" s="131" t="s">
        <v>70</v>
      </c>
      <c r="AQ44" s="116"/>
      <c r="AR44" s="116"/>
      <c r="AS44" s="116"/>
      <c r="AT44" s="116"/>
      <c r="AU44" s="116"/>
      <c r="AV44" s="116"/>
      <c r="AW44" s="126"/>
      <c r="AX44" s="116"/>
      <c r="AY44" s="116"/>
      <c r="AZ44" s="116"/>
      <c r="BA44" s="116"/>
      <c r="BB44" s="126"/>
    </row>
    <row r="45" spans="1:54" x14ac:dyDescent="0.2">
      <c r="AB45" s="131" t="s">
        <v>68</v>
      </c>
      <c r="AC45" s="116"/>
      <c r="AD45" s="116"/>
      <c r="AE45" s="116"/>
      <c r="AF45" s="116"/>
      <c r="AG45" s="116"/>
      <c r="AH45" s="116"/>
      <c r="AI45" s="126"/>
      <c r="AJ45" s="116"/>
      <c r="AK45" s="116"/>
      <c r="AL45" s="116"/>
      <c r="AM45" s="116"/>
      <c r="AN45" s="126"/>
      <c r="AP45" s="131" t="s">
        <v>68</v>
      </c>
      <c r="AQ45" s="116"/>
      <c r="AR45" s="116"/>
      <c r="AS45" s="116"/>
      <c r="AT45" s="116"/>
      <c r="AU45" s="116"/>
      <c r="AV45" s="116"/>
      <c r="AW45" s="126"/>
      <c r="AX45" s="116"/>
      <c r="AY45" s="116"/>
      <c r="AZ45" s="116"/>
      <c r="BA45" s="116"/>
      <c r="BB45" s="126"/>
    </row>
    <row r="46" spans="1:54" x14ac:dyDescent="0.2">
      <c r="AB46" s="63" t="s">
        <v>61</v>
      </c>
      <c r="AC46" s="129">
        <f t="shared" ref="AC46:AD46" si="61">SUM(AC47:AC48)</f>
        <v>0</v>
      </c>
      <c r="AD46" s="129">
        <f t="shared" si="61"/>
        <v>0</v>
      </c>
      <c r="AE46" s="129">
        <f>SUM(AE47:AE48)</f>
        <v>0</v>
      </c>
      <c r="AF46" s="129">
        <f t="shared" ref="AF46:AI46" si="62">SUM(AF47:AF48)</f>
        <v>0</v>
      </c>
      <c r="AG46" s="129">
        <f t="shared" si="62"/>
        <v>0</v>
      </c>
      <c r="AH46" s="129">
        <f t="shared" si="62"/>
        <v>0</v>
      </c>
      <c r="AI46" s="130">
        <f t="shared" si="62"/>
        <v>0</v>
      </c>
      <c r="AJ46" s="129">
        <f t="shared" ref="AJ46:AN46" si="63">SUM(AJ47:AJ48)</f>
        <v>0</v>
      </c>
      <c r="AK46" s="129">
        <f t="shared" si="63"/>
        <v>0</v>
      </c>
      <c r="AL46" s="129">
        <f t="shared" si="63"/>
        <v>0</v>
      </c>
      <c r="AM46" s="129">
        <f t="shared" si="63"/>
        <v>0</v>
      </c>
      <c r="AN46" s="130">
        <f t="shared" si="63"/>
        <v>0</v>
      </c>
      <c r="AP46" s="63" t="s">
        <v>61</v>
      </c>
      <c r="AQ46" s="129">
        <f t="shared" ref="AQ46:AR46" si="64">SUM(AQ47:AQ48)</f>
        <v>0</v>
      </c>
      <c r="AR46" s="129">
        <f t="shared" si="64"/>
        <v>0</v>
      </c>
      <c r="AS46" s="129">
        <f>SUM(AS47:AS48)</f>
        <v>0</v>
      </c>
      <c r="AT46" s="129">
        <f t="shared" ref="AT46" si="65">SUM(AT47:AT48)</f>
        <v>0</v>
      </c>
      <c r="AU46" s="129">
        <f t="shared" ref="AU46" si="66">SUM(AU47:AU48)</f>
        <v>0</v>
      </c>
      <c r="AV46" s="129">
        <f t="shared" ref="AV46" si="67">SUM(AV47:AV48)</f>
        <v>0</v>
      </c>
      <c r="AW46" s="130">
        <f t="shared" ref="AW46" si="68">SUM(AW47:AW48)</f>
        <v>0</v>
      </c>
      <c r="AX46" s="129">
        <f t="shared" ref="AX46:BB46" si="69">SUM(AX47:AX48)</f>
        <v>0</v>
      </c>
      <c r="AY46" s="129">
        <f t="shared" si="69"/>
        <v>0</v>
      </c>
      <c r="AZ46" s="129">
        <f t="shared" si="69"/>
        <v>0</v>
      </c>
      <c r="BA46" s="129">
        <f t="shared" si="69"/>
        <v>0</v>
      </c>
      <c r="BB46" s="130">
        <f t="shared" si="69"/>
        <v>0</v>
      </c>
    </row>
    <row r="47" spans="1:54" x14ac:dyDescent="0.2">
      <c r="AB47" s="22" t="s">
        <v>13</v>
      </c>
      <c r="AC47" s="116"/>
      <c r="AD47" s="116"/>
      <c r="AE47" s="116"/>
      <c r="AF47" s="116"/>
      <c r="AG47" s="116"/>
      <c r="AH47" s="116"/>
      <c r="AI47" s="126"/>
      <c r="AJ47" s="116"/>
      <c r="AK47" s="116"/>
      <c r="AL47" s="116"/>
      <c r="AM47" s="116"/>
      <c r="AN47" s="126"/>
      <c r="AP47" s="22" t="s">
        <v>13</v>
      </c>
      <c r="AQ47" s="116"/>
      <c r="AR47" s="116"/>
      <c r="AS47" s="116"/>
      <c r="AT47" s="116"/>
      <c r="AU47" s="116"/>
      <c r="AV47" s="116"/>
      <c r="AW47" s="126"/>
      <c r="AX47" s="116"/>
      <c r="AY47" s="116"/>
      <c r="AZ47" s="116"/>
      <c r="BA47" s="116"/>
      <c r="BB47" s="126"/>
    </row>
    <row r="48" spans="1:54" x14ac:dyDescent="0.2">
      <c r="AB48" s="22" t="s">
        <v>14</v>
      </c>
      <c r="AC48" s="116"/>
      <c r="AD48" s="116"/>
      <c r="AE48" s="116"/>
      <c r="AF48" s="116"/>
      <c r="AG48" s="116"/>
      <c r="AH48" s="116"/>
      <c r="AI48" s="126"/>
      <c r="AJ48" s="116"/>
      <c r="AK48" s="116"/>
      <c r="AL48" s="116"/>
      <c r="AM48" s="116"/>
      <c r="AN48" s="126"/>
      <c r="AP48" s="22" t="s">
        <v>14</v>
      </c>
      <c r="AQ48" s="116"/>
      <c r="AR48" s="116"/>
      <c r="AS48" s="116"/>
      <c r="AT48" s="116"/>
      <c r="AU48" s="116"/>
      <c r="AV48" s="116"/>
      <c r="AW48" s="126"/>
      <c r="AX48" s="116"/>
      <c r="AY48" s="116"/>
      <c r="AZ48" s="116"/>
      <c r="BA48" s="116"/>
      <c r="BB48" s="126"/>
    </row>
    <row r="49" spans="28:54" x14ac:dyDescent="0.2">
      <c r="AB49" s="63" t="s">
        <v>79</v>
      </c>
      <c r="AC49" s="119">
        <f>SUM(AC50:AC54)</f>
        <v>0</v>
      </c>
      <c r="AD49" s="119">
        <f t="shared" ref="AD49:AN49" si="70">SUM(AD50:AD54)</f>
        <v>0</v>
      </c>
      <c r="AE49" s="119">
        <f t="shared" si="70"/>
        <v>0</v>
      </c>
      <c r="AF49" s="119">
        <f t="shared" si="70"/>
        <v>0</v>
      </c>
      <c r="AG49" s="119">
        <f t="shared" si="70"/>
        <v>0</v>
      </c>
      <c r="AH49" s="119">
        <f t="shared" si="70"/>
        <v>0</v>
      </c>
      <c r="AI49" s="119">
        <f t="shared" si="70"/>
        <v>0</v>
      </c>
      <c r="AJ49" s="119">
        <f t="shared" si="70"/>
        <v>0</v>
      </c>
      <c r="AK49" s="119">
        <f t="shared" si="70"/>
        <v>0</v>
      </c>
      <c r="AL49" s="119">
        <f t="shared" si="70"/>
        <v>0</v>
      </c>
      <c r="AM49" s="119">
        <f t="shared" si="70"/>
        <v>0</v>
      </c>
      <c r="AN49" s="119">
        <f t="shared" si="70"/>
        <v>0</v>
      </c>
      <c r="AP49" s="63" t="s">
        <v>79</v>
      </c>
      <c r="AQ49" s="119">
        <f>SUM(AQ50:AQ54)</f>
        <v>0</v>
      </c>
      <c r="AR49" s="119">
        <f t="shared" ref="AR49:BB49" si="71">SUM(AR50:AR54)</f>
        <v>0</v>
      </c>
      <c r="AS49" s="119">
        <f t="shared" si="71"/>
        <v>0</v>
      </c>
      <c r="AT49" s="119">
        <f t="shared" si="71"/>
        <v>0</v>
      </c>
      <c r="AU49" s="119">
        <f t="shared" si="71"/>
        <v>0</v>
      </c>
      <c r="AV49" s="119">
        <f t="shared" si="71"/>
        <v>0</v>
      </c>
      <c r="AW49" s="251">
        <f t="shared" si="71"/>
        <v>0</v>
      </c>
      <c r="AX49" s="119">
        <f t="shared" si="71"/>
        <v>0</v>
      </c>
      <c r="AY49" s="119">
        <f t="shared" si="71"/>
        <v>0</v>
      </c>
      <c r="AZ49" s="119">
        <f t="shared" si="71"/>
        <v>0</v>
      </c>
      <c r="BA49" s="119">
        <f t="shared" si="71"/>
        <v>0</v>
      </c>
      <c r="BB49" s="251">
        <f t="shared" si="71"/>
        <v>0</v>
      </c>
    </row>
    <row r="50" spans="28:54" x14ac:dyDescent="0.2">
      <c r="AB50" s="22" t="s">
        <v>63</v>
      </c>
      <c r="AC50" s="116"/>
      <c r="AD50" s="116"/>
      <c r="AE50" s="116"/>
      <c r="AF50" s="116"/>
      <c r="AG50" s="116"/>
      <c r="AH50" s="116"/>
      <c r="AI50" s="126"/>
      <c r="AJ50" s="116"/>
      <c r="AK50" s="116"/>
      <c r="AL50" s="116"/>
      <c r="AM50" s="116"/>
      <c r="AN50" s="126"/>
      <c r="AP50" s="22" t="s">
        <v>63</v>
      </c>
      <c r="AQ50" s="116"/>
      <c r="AR50" s="116"/>
      <c r="AS50" s="116"/>
      <c r="AT50" s="116"/>
      <c r="AU50" s="116"/>
      <c r="AV50" s="116"/>
      <c r="AW50" s="126"/>
      <c r="AX50" s="116"/>
      <c r="AY50" s="116"/>
      <c r="AZ50" s="116"/>
      <c r="BA50" s="116"/>
      <c r="BB50" s="126"/>
    </row>
    <row r="51" spans="28:54" x14ac:dyDescent="0.2">
      <c r="AB51" s="22" t="s">
        <v>64</v>
      </c>
      <c r="AC51" s="116"/>
      <c r="AD51" s="116"/>
      <c r="AE51" s="116"/>
      <c r="AF51" s="116"/>
      <c r="AG51" s="116"/>
      <c r="AH51" s="116"/>
      <c r="AI51" s="126"/>
      <c r="AJ51" s="116"/>
      <c r="AK51" s="116"/>
      <c r="AL51" s="116"/>
      <c r="AM51" s="116"/>
      <c r="AN51" s="126"/>
      <c r="AP51" s="22" t="s">
        <v>64</v>
      </c>
      <c r="AQ51" s="116"/>
      <c r="AR51" s="116"/>
      <c r="AS51" s="116"/>
      <c r="AT51" s="116"/>
      <c r="AU51" s="116"/>
      <c r="AV51" s="116"/>
      <c r="AW51" s="126"/>
      <c r="AX51" s="116"/>
      <c r="AY51" s="116"/>
      <c r="AZ51" s="116"/>
      <c r="BA51" s="116"/>
      <c r="BB51" s="126"/>
    </row>
    <row r="52" spans="28:54" x14ac:dyDescent="0.2">
      <c r="AB52" s="22" t="s">
        <v>65</v>
      </c>
      <c r="AC52" s="116"/>
      <c r="AD52" s="116"/>
      <c r="AE52" s="116"/>
      <c r="AF52" s="116"/>
      <c r="AG52" s="116"/>
      <c r="AH52" s="116"/>
      <c r="AI52" s="126"/>
      <c r="AJ52" s="116"/>
      <c r="AK52" s="116"/>
      <c r="AL52" s="116"/>
      <c r="AM52" s="116"/>
      <c r="AN52" s="126"/>
      <c r="AP52" s="22" t="s">
        <v>65</v>
      </c>
      <c r="AQ52" s="116"/>
      <c r="AR52" s="116"/>
      <c r="AS52" s="116"/>
      <c r="AT52" s="116"/>
      <c r="AU52" s="116"/>
      <c r="AV52" s="116"/>
      <c r="AW52" s="126"/>
      <c r="AX52" s="116"/>
      <c r="AY52" s="116"/>
      <c r="AZ52" s="116"/>
      <c r="BA52" s="116"/>
      <c r="BB52" s="126"/>
    </row>
    <row r="53" spans="28:54" x14ac:dyDescent="0.2">
      <c r="AB53" s="22" t="s">
        <v>66</v>
      </c>
      <c r="AC53" s="116"/>
      <c r="AD53" s="116"/>
      <c r="AE53" s="116"/>
      <c r="AF53" s="116"/>
      <c r="AG53" s="116"/>
      <c r="AH53" s="116"/>
      <c r="AI53" s="126"/>
      <c r="AJ53" s="116"/>
      <c r="AK53" s="116"/>
      <c r="AL53" s="116"/>
      <c r="AM53" s="116"/>
      <c r="AN53" s="126"/>
      <c r="AP53" s="22" t="s">
        <v>66</v>
      </c>
      <c r="AQ53" s="116"/>
      <c r="AR53" s="116"/>
      <c r="AS53" s="116"/>
      <c r="AT53" s="116"/>
      <c r="AU53" s="116"/>
      <c r="AV53" s="116"/>
      <c r="AW53" s="126"/>
      <c r="AX53" s="116"/>
      <c r="AY53" s="116"/>
      <c r="AZ53" s="116"/>
      <c r="BA53" s="116"/>
      <c r="BB53" s="126"/>
    </row>
    <row r="54" spans="28:54" x14ac:dyDescent="0.2">
      <c r="AB54" s="22" t="s">
        <v>181</v>
      </c>
      <c r="AC54" s="116"/>
      <c r="AD54" s="116"/>
      <c r="AE54" s="116"/>
      <c r="AF54" s="116"/>
      <c r="AG54" s="116"/>
      <c r="AH54" s="116"/>
      <c r="AI54" s="126"/>
      <c r="AJ54" s="116"/>
      <c r="AK54" s="116"/>
      <c r="AL54" s="116"/>
      <c r="AM54" s="116"/>
      <c r="AN54" s="126"/>
      <c r="AP54" s="22" t="s">
        <v>181</v>
      </c>
      <c r="AQ54" s="116"/>
      <c r="AR54" s="116"/>
      <c r="AS54" s="116"/>
      <c r="AT54" s="116"/>
      <c r="AU54" s="116"/>
      <c r="AV54" s="116"/>
      <c r="AW54" s="126"/>
      <c r="AX54" s="116"/>
      <c r="AY54" s="116"/>
      <c r="AZ54" s="116"/>
      <c r="BA54" s="116"/>
      <c r="BB54" s="126"/>
    </row>
    <row r="55" spans="28:54" x14ac:dyDescent="0.2">
      <c r="AB55" s="63" t="s">
        <v>60</v>
      </c>
      <c r="AC55" s="129">
        <f>SUM(AC56:AC61)</f>
        <v>0</v>
      </c>
      <c r="AD55" s="129">
        <f t="shared" ref="AD55:AI55" si="72">SUM(AD56:AD61)</f>
        <v>0</v>
      </c>
      <c r="AE55" s="129">
        <f t="shared" si="72"/>
        <v>0</v>
      </c>
      <c r="AF55" s="129">
        <f t="shared" si="72"/>
        <v>0</v>
      </c>
      <c r="AG55" s="129">
        <f t="shared" si="72"/>
        <v>0</v>
      </c>
      <c r="AH55" s="129">
        <f t="shared" si="72"/>
        <v>0</v>
      </c>
      <c r="AI55" s="130">
        <f t="shared" si="72"/>
        <v>0</v>
      </c>
      <c r="AJ55" s="129">
        <f t="shared" ref="AJ55:AN55" si="73">SUM(AJ56:AJ61)</f>
        <v>0</v>
      </c>
      <c r="AK55" s="129">
        <f t="shared" si="73"/>
        <v>0</v>
      </c>
      <c r="AL55" s="129">
        <f t="shared" si="73"/>
        <v>0</v>
      </c>
      <c r="AM55" s="129">
        <f t="shared" si="73"/>
        <v>0</v>
      </c>
      <c r="AN55" s="130">
        <f t="shared" si="73"/>
        <v>0</v>
      </c>
      <c r="AP55" s="63" t="s">
        <v>60</v>
      </c>
      <c r="AQ55" s="129">
        <f>SUM(AQ56:AQ61)</f>
        <v>0</v>
      </c>
      <c r="AR55" s="129">
        <f t="shared" ref="AR55:AW55" si="74">SUM(AR56:AR61)</f>
        <v>0</v>
      </c>
      <c r="AS55" s="129">
        <f t="shared" si="74"/>
        <v>0</v>
      </c>
      <c r="AT55" s="129">
        <f t="shared" si="74"/>
        <v>0</v>
      </c>
      <c r="AU55" s="129">
        <f t="shared" si="74"/>
        <v>0</v>
      </c>
      <c r="AV55" s="129">
        <f t="shared" si="74"/>
        <v>0</v>
      </c>
      <c r="AW55" s="130">
        <f t="shared" si="74"/>
        <v>0</v>
      </c>
      <c r="AX55" s="129">
        <f t="shared" ref="AX55:BB55" si="75">SUM(AX56:AX61)</f>
        <v>0</v>
      </c>
      <c r="AY55" s="129">
        <f t="shared" si="75"/>
        <v>0</v>
      </c>
      <c r="AZ55" s="129">
        <f t="shared" si="75"/>
        <v>0</v>
      </c>
      <c r="BA55" s="129">
        <f t="shared" si="75"/>
        <v>0</v>
      </c>
      <c r="BB55" s="130">
        <f t="shared" si="75"/>
        <v>0</v>
      </c>
    </row>
    <row r="56" spans="28:54" x14ac:dyDescent="0.2">
      <c r="AB56" s="74" t="s">
        <v>170</v>
      </c>
      <c r="AC56" s="116"/>
      <c r="AD56" s="116"/>
      <c r="AE56" s="116"/>
      <c r="AF56" s="116"/>
      <c r="AG56" s="116"/>
      <c r="AH56" s="116"/>
      <c r="AI56" s="126"/>
      <c r="AJ56" s="116"/>
      <c r="AK56" s="116"/>
      <c r="AL56" s="116"/>
      <c r="AM56" s="116"/>
      <c r="AN56" s="126"/>
      <c r="AP56" s="74" t="s">
        <v>170</v>
      </c>
      <c r="AQ56" s="116"/>
      <c r="AR56" s="116"/>
      <c r="AS56" s="116"/>
      <c r="AT56" s="116"/>
      <c r="AU56" s="116"/>
      <c r="AV56" s="116"/>
      <c r="AW56" s="126"/>
      <c r="AX56" s="116"/>
      <c r="AY56" s="116"/>
      <c r="AZ56" s="116"/>
      <c r="BA56" s="116"/>
      <c r="BB56" s="126"/>
    </row>
    <row r="57" spans="28:54" x14ac:dyDescent="0.2">
      <c r="AB57" s="74" t="s">
        <v>17</v>
      </c>
      <c r="AC57" s="116"/>
      <c r="AD57" s="116"/>
      <c r="AE57" s="116"/>
      <c r="AF57" s="116"/>
      <c r="AG57" s="116"/>
      <c r="AH57" s="116"/>
      <c r="AI57" s="126"/>
      <c r="AJ57" s="116"/>
      <c r="AK57" s="116"/>
      <c r="AL57" s="116"/>
      <c r="AM57" s="116"/>
      <c r="AN57" s="126"/>
      <c r="AP57" s="74" t="s">
        <v>17</v>
      </c>
      <c r="AQ57" s="116"/>
      <c r="AR57" s="116"/>
      <c r="AS57" s="116"/>
      <c r="AT57" s="116"/>
      <c r="AU57" s="116"/>
      <c r="AV57" s="116"/>
      <c r="AW57" s="126"/>
      <c r="AX57" s="116"/>
      <c r="AY57" s="116"/>
      <c r="AZ57" s="116"/>
      <c r="BA57" s="116"/>
      <c r="BB57" s="126"/>
    </row>
    <row r="58" spans="28:54" x14ac:dyDescent="0.2">
      <c r="AB58" s="74" t="s">
        <v>18</v>
      </c>
      <c r="AC58" s="116"/>
      <c r="AD58" s="116"/>
      <c r="AE58" s="116"/>
      <c r="AF58" s="116"/>
      <c r="AG58" s="116"/>
      <c r="AH58" s="116"/>
      <c r="AI58" s="126"/>
      <c r="AJ58" s="116"/>
      <c r="AK58" s="116"/>
      <c r="AL58" s="116"/>
      <c r="AM58" s="116"/>
      <c r="AN58" s="126"/>
      <c r="AP58" s="74" t="s">
        <v>18</v>
      </c>
      <c r="AQ58" s="116"/>
      <c r="AR58" s="116"/>
      <c r="AS58" s="116"/>
      <c r="AT58" s="116"/>
      <c r="AU58" s="116"/>
      <c r="AV58" s="116"/>
      <c r="AW58" s="126"/>
      <c r="AX58" s="116"/>
      <c r="AY58" s="116"/>
      <c r="AZ58" s="116"/>
      <c r="BA58" s="116"/>
      <c r="BB58" s="126"/>
    </row>
    <row r="59" spans="28:54" x14ac:dyDescent="0.2">
      <c r="AB59" s="74" t="s">
        <v>19</v>
      </c>
      <c r="AC59" s="116"/>
      <c r="AD59" s="116"/>
      <c r="AE59" s="116"/>
      <c r="AF59" s="116"/>
      <c r="AG59" s="116"/>
      <c r="AH59" s="116"/>
      <c r="AI59" s="126"/>
      <c r="AJ59" s="116"/>
      <c r="AK59" s="116"/>
      <c r="AL59" s="116"/>
      <c r="AM59" s="116"/>
      <c r="AN59" s="126"/>
      <c r="AP59" s="74" t="s">
        <v>19</v>
      </c>
      <c r="AQ59" s="116"/>
      <c r="AR59" s="116"/>
      <c r="AS59" s="116"/>
      <c r="AT59" s="116"/>
      <c r="AU59" s="116"/>
      <c r="AV59" s="116"/>
      <c r="AW59" s="126"/>
      <c r="AX59" s="116"/>
      <c r="AY59" s="116"/>
      <c r="AZ59" s="116"/>
      <c r="BA59" s="116"/>
      <c r="BB59" s="126"/>
    </row>
    <row r="60" spans="28:54" x14ac:dyDescent="0.2">
      <c r="AB60" s="74" t="s">
        <v>20</v>
      </c>
      <c r="AC60" s="116"/>
      <c r="AD60" s="116"/>
      <c r="AE60" s="116"/>
      <c r="AF60" s="116"/>
      <c r="AG60" s="116"/>
      <c r="AH60" s="116"/>
      <c r="AI60" s="126"/>
      <c r="AJ60" s="116"/>
      <c r="AK60" s="116"/>
      <c r="AL60" s="116"/>
      <c r="AM60" s="116"/>
      <c r="AN60" s="126"/>
      <c r="AP60" s="74" t="s">
        <v>20</v>
      </c>
      <c r="AQ60" s="116"/>
      <c r="AR60" s="116"/>
      <c r="AS60" s="116"/>
      <c r="AT60" s="116"/>
      <c r="AU60" s="116"/>
      <c r="AV60" s="116"/>
      <c r="AW60" s="126"/>
      <c r="AX60" s="116"/>
      <c r="AY60" s="116"/>
      <c r="AZ60" s="116"/>
      <c r="BA60" s="116"/>
      <c r="BB60" s="126"/>
    </row>
    <row r="61" spans="28:54" x14ac:dyDescent="0.2">
      <c r="AB61" s="74" t="s">
        <v>21</v>
      </c>
      <c r="AC61" s="116"/>
      <c r="AD61" s="116"/>
      <c r="AE61" s="116"/>
      <c r="AF61" s="116"/>
      <c r="AG61" s="116"/>
      <c r="AH61" s="116"/>
      <c r="AI61" s="126"/>
      <c r="AJ61" s="116"/>
      <c r="AK61" s="116"/>
      <c r="AL61" s="116"/>
      <c r="AM61" s="116"/>
      <c r="AN61" s="126"/>
      <c r="AP61" s="74" t="s">
        <v>21</v>
      </c>
      <c r="AQ61" s="116"/>
      <c r="AR61" s="116"/>
      <c r="AS61" s="116"/>
      <c r="AT61" s="116"/>
      <c r="AU61" s="116"/>
      <c r="AV61" s="116"/>
      <c r="AW61" s="126"/>
      <c r="AX61" s="116"/>
      <c r="AY61" s="116"/>
      <c r="AZ61" s="116"/>
      <c r="BA61" s="116"/>
      <c r="BB61" s="126"/>
    </row>
    <row r="62" spans="28:54" ht="15" thickBot="1" x14ac:dyDescent="0.25">
      <c r="AB62" s="59" t="s">
        <v>36</v>
      </c>
      <c r="AC62" s="116"/>
      <c r="AD62" s="116"/>
      <c r="AE62" s="116"/>
      <c r="AF62" s="116"/>
      <c r="AG62" s="116"/>
      <c r="AH62" s="116"/>
      <c r="AI62" s="126"/>
      <c r="AJ62" s="116"/>
      <c r="AK62" s="116"/>
      <c r="AL62" s="116"/>
      <c r="AM62" s="116"/>
      <c r="AN62" s="126"/>
      <c r="AP62" s="59" t="s">
        <v>36</v>
      </c>
      <c r="AQ62" s="116"/>
      <c r="AR62" s="116"/>
      <c r="AS62" s="116"/>
      <c r="AT62" s="116"/>
      <c r="AU62" s="116"/>
      <c r="AV62" s="116"/>
      <c r="AW62" s="126"/>
      <c r="AX62" s="116"/>
      <c r="AY62" s="116"/>
      <c r="AZ62" s="116"/>
      <c r="BA62" s="116"/>
      <c r="BB62" s="126"/>
    </row>
    <row r="63" spans="28:54" ht="15" x14ac:dyDescent="0.25">
      <c r="AB63" s="109" t="s">
        <v>32</v>
      </c>
      <c r="AC63" s="340">
        <f>SUM(AC64,AC70,AC74,AC79,AC80)</f>
        <v>0</v>
      </c>
      <c r="AD63" s="340">
        <f t="shared" ref="AD63:AI63" si="76">SUM(AD64,AD70,AD74,AD79,AD80)</f>
        <v>0</v>
      </c>
      <c r="AE63" s="340">
        <f t="shared" si="76"/>
        <v>0</v>
      </c>
      <c r="AF63" s="340">
        <f t="shared" si="76"/>
        <v>0</v>
      </c>
      <c r="AG63" s="340">
        <f t="shared" si="76"/>
        <v>0</v>
      </c>
      <c r="AH63" s="340">
        <f t="shared" si="76"/>
        <v>0</v>
      </c>
      <c r="AI63" s="341">
        <f t="shared" si="76"/>
        <v>0</v>
      </c>
      <c r="AJ63" s="252">
        <f t="shared" ref="AJ63:AN63" si="77">SUM(AJ64,AJ70,AJ74,AJ79,AJ80)</f>
        <v>0</v>
      </c>
      <c r="AK63" s="252">
        <f t="shared" si="77"/>
        <v>0</v>
      </c>
      <c r="AL63" s="252">
        <f t="shared" si="77"/>
        <v>0</v>
      </c>
      <c r="AM63" s="252">
        <f t="shared" si="77"/>
        <v>0</v>
      </c>
      <c r="AN63" s="257">
        <f t="shared" si="77"/>
        <v>0</v>
      </c>
      <c r="AP63" s="110" t="s">
        <v>32</v>
      </c>
      <c r="AQ63" s="120">
        <f t="shared" ref="AQ63:BB63" si="78">SUM(AQ64,AQ70,AQ74,AQ79:AQ83)</f>
        <v>0</v>
      </c>
      <c r="AR63" s="120">
        <f t="shared" si="78"/>
        <v>0</v>
      </c>
      <c r="AS63" s="120">
        <f t="shared" si="78"/>
        <v>0</v>
      </c>
      <c r="AT63" s="120">
        <f t="shared" si="78"/>
        <v>0</v>
      </c>
      <c r="AU63" s="120">
        <f t="shared" si="78"/>
        <v>0</v>
      </c>
      <c r="AV63" s="120">
        <f t="shared" si="78"/>
        <v>0</v>
      </c>
      <c r="AW63" s="127">
        <f t="shared" si="78"/>
        <v>0</v>
      </c>
      <c r="AX63" s="120">
        <f t="shared" si="78"/>
        <v>0</v>
      </c>
      <c r="AY63" s="120">
        <f t="shared" si="78"/>
        <v>0</v>
      </c>
      <c r="AZ63" s="120">
        <f t="shared" si="78"/>
        <v>0</v>
      </c>
      <c r="BA63" s="120">
        <f t="shared" si="78"/>
        <v>0</v>
      </c>
      <c r="BB63" s="127">
        <f t="shared" si="78"/>
        <v>0</v>
      </c>
    </row>
    <row r="64" spans="28:54" x14ac:dyDescent="0.2">
      <c r="AB64" s="64" t="s">
        <v>56</v>
      </c>
      <c r="AC64" s="129">
        <f t="shared" ref="AC64:AD64" si="79">SUM(AC65:AC69)</f>
        <v>0</v>
      </c>
      <c r="AD64" s="129">
        <f t="shared" si="79"/>
        <v>0</v>
      </c>
      <c r="AE64" s="129">
        <f>SUM(AE65:AE69)</f>
        <v>0</v>
      </c>
      <c r="AF64" s="129">
        <f t="shared" ref="AF64:AI64" si="80">SUM(AF65:AF69)</f>
        <v>0</v>
      </c>
      <c r="AG64" s="129">
        <f t="shared" si="80"/>
        <v>0</v>
      </c>
      <c r="AH64" s="129">
        <f t="shared" si="80"/>
        <v>0</v>
      </c>
      <c r="AI64" s="130">
        <f t="shared" si="80"/>
        <v>0</v>
      </c>
      <c r="AJ64" s="129">
        <f t="shared" ref="AJ64:AN64" si="81">SUM(AJ65:AJ69)</f>
        <v>0</v>
      </c>
      <c r="AK64" s="129">
        <f t="shared" si="81"/>
        <v>0</v>
      </c>
      <c r="AL64" s="129">
        <f t="shared" si="81"/>
        <v>0</v>
      </c>
      <c r="AM64" s="129">
        <f t="shared" si="81"/>
        <v>0</v>
      </c>
      <c r="AN64" s="130">
        <f t="shared" si="81"/>
        <v>0</v>
      </c>
      <c r="AP64" s="64" t="s">
        <v>56</v>
      </c>
      <c r="AQ64" s="129">
        <f t="shared" ref="AQ64:AR64" si="82">SUM(AQ65:AQ69)</f>
        <v>0</v>
      </c>
      <c r="AR64" s="129">
        <f t="shared" si="82"/>
        <v>0</v>
      </c>
      <c r="AS64" s="129">
        <f>SUM(AS65:AS69)</f>
        <v>0</v>
      </c>
      <c r="AT64" s="129">
        <f t="shared" ref="AT64:AW64" si="83">SUM(AT65:AT69)</f>
        <v>0</v>
      </c>
      <c r="AU64" s="129">
        <f t="shared" si="83"/>
        <v>0</v>
      </c>
      <c r="AV64" s="129">
        <f t="shared" si="83"/>
        <v>0</v>
      </c>
      <c r="AW64" s="130">
        <f t="shared" si="83"/>
        <v>0</v>
      </c>
      <c r="AX64" s="129">
        <f t="shared" ref="AX64:BB64" si="84">SUM(AX65:AX69)</f>
        <v>0</v>
      </c>
      <c r="AY64" s="129">
        <f t="shared" si="84"/>
        <v>0</v>
      </c>
      <c r="AZ64" s="129">
        <f t="shared" si="84"/>
        <v>0</v>
      </c>
      <c r="BA64" s="129">
        <f t="shared" si="84"/>
        <v>0</v>
      </c>
      <c r="BB64" s="130">
        <f t="shared" si="84"/>
        <v>0</v>
      </c>
    </row>
    <row r="65" spans="28:54" x14ac:dyDescent="0.2">
      <c r="AB65" s="22" t="s">
        <v>22</v>
      </c>
      <c r="AC65" s="116"/>
      <c r="AD65" s="116"/>
      <c r="AE65" s="116"/>
      <c r="AF65" s="116"/>
      <c r="AG65" s="116"/>
      <c r="AH65" s="116"/>
      <c r="AI65" s="126"/>
      <c r="AJ65" s="116"/>
      <c r="AK65" s="116"/>
      <c r="AL65" s="116"/>
      <c r="AM65" s="116"/>
      <c r="AN65" s="126"/>
      <c r="AP65" s="22" t="s">
        <v>22</v>
      </c>
      <c r="AQ65" s="116"/>
      <c r="AR65" s="116"/>
      <c r="AS65" s="116"/>
      <c r="AT65" s="116"/>
      <c r="AU65" s="116"/>
      <c r="AV65" s="116"/>
      <c r="AW65" s="126"/>
      <c r="AX65" s="116"/>
      <c r="AY65" s="116"/>
      <c r="AZ65" s="116"/>
      <c r="BA65" s="116"/>
      <c r="BB65" s="126"/>
    </row>
    <row r="66" spans="28:54" x14ac:dyDescent="0.2">
      <c r="AB66" s="22" t="s">
        <v>23</v>
      </c>
      <c r="AC66" s="116"/>
      <c r="AD66" s="116"/>
      <c r="AE66" s="116"/>
      <c r="AF66" s="116"/>
      <c r="AG66" s="116"/>
      <c r="AH66" s="116"/>
      <c r="AI66" s="126"/>
      <c r="AJ66" s="116"/>
      <c r="AK66" s="116"/>
      <c r="AL66" s="116"/>
      <c r="AM66" s="116"/>
      <c r="AN66" s="126"/>
      <c r="AP66" s="22" t="s">
        <v>23</v>
      </c>
      <c r="AQ66" s="116"/>
      <c r="AR66" s="116"/>
      <c r="AS66" s="116"/>
      <c r="AT66" s="116"/>
      <c r="AU66" s="116"/>
      <c r="AV66" s="116"/>
      <c r="AW66" s="126"/>
      <c r="AX66" s="116"/>
      <c r="AY66" s="116"/>
      <c r="AZ66" s="116"/>
      <c r="BA66" s="116"/>
      <c r="BB66" s="126"/>
    </row>
    <row r="67" spans="28:54" x14ac:dyDescent="0.2">
      <c r="AB67" s="22" t="s">
        <v>24</v>
      </c>
      <c r="AC67" s="116"/>
      <c r="AD67" s="116"/>
      <c r="AE67" s="116"/>
      <c r="AF67" s="116"/>
      <c r="AG67" s="116"/>
      <c r="AH67" s="116"/>
      <c r="AI67" s="126"/>
      <c r="AJ67" s="116"/>
      <c r="AK67" s="116"/>
      <c r="AL67" s="116"/>
      <c r="AM67" s="116"/>
      <c r="AN67" s="126"/>
      <c r="AP67" s="22" t="s">
        <v>24</v>
      </c>
      <c r="AQ67" s="116"/>
      <c r="AR67" s="116"/>
      <c r="AS67" s="116"/>
      <c r="AT67" s="116"/>
      <c r="AU67" s="116"/>
      <c r="AV67" s="116"/>
      <c r="AW67" s="126"/>
      <c r="AX67" s="116"/>
      <c r="AY67" s="116"/>
      <c r="AZ67" s="116"/>
      <c r="BA67" s="116"/>
      <c r="BB67" s="126"/>
    </row>
    <row r="68" spans="28:54" x14ac:dyDescent="0.2">
      <c r="AB68" s="22" t="s">
        <v>25</v>
      </c>
      <c r="AC68" s="116"/>
      <c r="AD68" s="116"/>
      <c r="AE68" s="116"/>
      <c r="AF68" s="116"/>
      <c r="AG68" s="116"/>
      <c r="AH68" s="116"/>
      <c r="AI68" s="126"/>
      <c r="AJ68" s="116"/>
      <c r="AK68" s="116"/>
      <c r="AL68" s="116"/>
      <c r="AM68" s="116"/>
      <c r="AN68" s="126"/>
      <c r="AP68" s="22" t="s">
        <v>25</v>
      </c>
      <c r="AQ68" s="116"/>
      <c r="AR68" s="116"/>
      <c r="AS68" s="116"/>
      <c r="AT68" s="116"/>
      <c r="AU68" s="116"/>
      <c r="AV68" s="116"/>
      <c r="AW68" s="126"/>
      <c r="AX68" s="116"/>
      <c r="AY68" s="116"/>
      <c r="AZ68" s="116"/>
      <c r="BA68" s="116"/>
      <c r="BB68" s="126"/>
    </row>
    <row r="69" spans="28:54" x14ac:dyDescent="0.2">
      <c r="AB69" s="22" t="s">
        <v>26</v>
      </c>
      <c r="AC69" s="116"/>
      <c r="AD69" s="116"/>
      <c r="AE69" s="116"/>
      <c r="AF69" s="116"/>
      <c r="AG69" s="116"/>
      <c r="AH69" s="116"/>
      <c r="AI69" s="126"/>
      <c r="AJ69" s="116"/>
      <c r="AK69" s="116"/>
      <c r="AL69" s="116"/>
      <c r="AM69" s="116"/>
      <c r="AN69" s="126"/>
      <c r="AP69" s="22" t="s">
        <v>26</v>
      </c>
      <c r="AQ69" s="116"/>
      <c r="AR69" s="116"/>
      <c r="AS69" s="116"/>
      <c r="AT69" s="116"/>
      <c r="AU69" s="116"/>
      <c r="AV69" s="116"/>
      <c r="AW69" s="126"/>
      <c r="AX69" s="116"/>
      <c r="AY69" s="116"/>
      <c r="AZ69" s="116"/>
      <c r="BA69" s="116"/>
      <c r="BB69" s="126"/>
    </row>
    <row r="70" spans="28:54" x14ac:dyDescent="0.2">
      <c r="AB70" s="59" t="s">
        <v>57</v>
      </c>
      <c r="AC70" s="129">
        <f t="shared" ref="AC70:AI70" si="85">SUM(AC71:AC73)</f>
        <v>0</v>
      </c>
      <c r="AD70" s="129">
        <f t="shared" si="85"/>
        <v>0</v>
      </c>
      <c r="AE70" s="129">
        <f t="shared" si="85"/>
        <v>0</v>
      </c>
      <c r="AF70" s="129">
        <f t="shared" si="85"/>
        <v>0</v>
      </c>
      <c r="AG70" s="129">
        <f t="shared" si="85"/>
        <v>0</v>
      </c>
      <c r="AH70" s="129">
        <f t="shared" si="85"/>
        <v>0</v>
      </c>
      <c r="AI70" s="130">
        <f t="shared" si="85"/>
        <v>0</v>
      </c>
      <c r="AJ70" s="129">
        <f t="shared" ref="AJ70:AN70" si="86">SUM(AJ71:AJ73)</f>
        <v>0</v>
      </c>
      <c r="AK70" s="129">
        <f t="shared" si="86"/>
        <v>0</v>
      </c>
      <c r="AL70" s="129">
        <f t="shared" si="86"/>
        <v>0</v>
      </c>
      <c r="AM70" s="129">
        <f t="shared" si="86"/>
        <v>0</v>
      </c>
      <c r="AN70" s="130">
        <f t="shared" si="86"/>
        <v>0</v>
      </c>
      <c r="AP70" s="59" t="s">
        <v>57</v>
      </c>
      <c r="AQ70" s="129">
        <f t="shared" ref="AQ70:AW70" si="87">SUM(AQ71:AQ73)</f>
        <v>0</v>
      </c>
      <c r="AR70" s="129">
        <f t="shared" si="87"/>
        <v>0</v>
      </c>
      <c r="AS70" s="129">
        <f t="shared" si="87"/>
        <v>0</v>
      </c>
      <c r="AT70" s="129">
        <f t="shared" si="87"/>
        <v>0</v>
      </c>
      <c r="AU70" s="129">
        <f t="shared" si="87"/>
        <v>0</v>
      </c>
      <c r="AV70" s="129">
        <f t="shared" si="87"/>
        <v>0</v>
      </c>
      <c r="AW70" s="130">
        <f t="shared" si="87"/>
        <v>0</v>
      </c>
      <c r="AX70" s="129">
        <f t="shared" ref="AX70:BB70" si="88">SUM(AX71:AX73)</f>
        <v>0</v>
      </c>
      <c r="AY70" s="129">
        <f t="shared" si="88"/>
        <v>0</v>
      </c>
      <c r="AZ70" s="129">
        <f t="shared" si="88"/>
        <v>0</v>
      </c>
      <c r="BA70" s="129">
        <f t="shared" si="88"/>
        <v>0</v>
      </c>
      <c r="BB70" s="130">
        <f t="shared" si="88"/>
        <v>0</v>
      </c>
    </row>
    <row r="71" spans="28:54" x14ac:dyDescent="0.2">
      <c r="AB71" s="22" t="s">
        <v>13</v>
      </c>
      <c r="AC71" s="116"/>
      <c r="AD71" s="116"/>
      <c r="AE71" s="116"/>
      <c r="AF71" s="116"/>
      <c r="AG71" s="116"/>
      <c r="AH71" s="116"/>
      <c r="AI71" s="126"/>
      <c r="AJ71" s="116"/>
      <c r="AK71" s="116"/>
      <c r="AL71" s="116"/>
      <c r="AM71" s="116"/>
      <c r="AN71" s="126"/>
      <c r="AP71" s="22" t="s">
        <v>13</v>
      </c>
      <c r="AQ71" s="116"/>
      <c r="AR71" s="116"/>
      <c r="AS71" s="116"/>
      <c r="AT71" s="116"/>
      <c r="AU71" s="116"/>
      <c r="AV71" s="116"/>
      <c r="AW71" s="126"/>
      <c r="AX71" s="116"/>
      <c r="AY71" s="116"/>
      <c r="AZ71" s="116"/>
      <c r="BA71" s="116"/>
      <c r="BB71" s="126"/>
    </row>
    <row r="72" spans="28:54" x14ac:dyDescent="0.2">
      <c r="AB72" s="22" t="s">
        <v>15</v>
      </c>
      <c r="AC72" s="116"/>
      <c r="AD72" s="116"/>
      <c r="AE72" s="116"/>
      <c r="AF72" s="116"/>
      <c r="AG72" s="116"/>
      <c r="AH72" s="116"/>
      <c r="AI72" s="126"/>
      <c r="AJ72" s="116"/>
      <c r="AK72" s="116"/>
      <c r="AL72" s="116"/>
      <c r="AM72" s="116"/>
      <c r="AN72" s="126"/>
      <c r="AP72" s="22" t="s">
        <v>15</v>
      </c>
      <c r="AQ72" s="116"/>
      <c r="AR72" s="116"/>
      <c r="AS72" s="116"/>
      <c r="AT72" s="116"/>
      <c r="AU72" s="116"/>
      <c r="AV72" s="116"/>
      <c r="AW72" s="126"/>
      <c r="AX72" s="116"/>
      <c r="AY72" s="116"/>
      <c r="AZ72" s="116"/>
      <c r="BA72" s="116"/>
      <c r="BB72" s="126"/>
    </row>
    <row r="73" spans="28:54" x14ac:dyDescent="0.2">
      <c r="AB73" s="22" t="s">
        <v>14</v>
      </c>
      <c r="AC73" s="116"/>
      <c r="AD73" s="116"/>
      <c r="AE73" s="116"/>
      <c r="AF73" s="116"/>
      <c r="AG73" s="116"/>
      <c r="AH73" s="116"/>
      <c r="AI73" s="126"/>
      <c r="AJ73" s="116"/>
      <c r="AK73" s="116"/>
      <c r="AL73" s="116"/>
      <c r="AM73" s="116"/>
      <c r="AN73" s="126"/>
      <c r="AP73" s="22" t="s">
        <v>14</v>
      </c>
      <c r="AQ73" s="116"/>
      <c r="AR73" s="116"/>
      <c r="AS73" s="116"/>
      <c r="AT73" s="116"/>
      <c r="AU73" s="116"/>
      <c r="AV73" s="116"/>
      <c r="AW73" s="126"/>
      <c r="AX73" s="116"/>
      <c r="AY73" s="116"/>
      <c r="AZ73" s="116"/>
      <c r="BA73" s="116"/>
      <c r="BB73" s="126"/>
    </row>
    <row r="74" spans="28:54" x14ac:dyDescent="0.2">
      <c r="AB74" s="59" t="s">
        <v>62</v>
      </c>
      <c r="AC74" s="129">
        <f t="shared" ref="AC74:AD74" si="89">SUM(AC75:AC78)</f>
        <v>0</v>
      </c>
      <c r="AD74" s="129">
        <f t="shared" si="89"/>
        <v>0</v>
      </c>
      <c r="AE74" s="129">
        <f>SUM(AE75:AE78)</f>
        <v>0</v>
      </c>
      <c r="AF74" s="129">
        <f t="shared" ref="AF74:AI74" si="90">SUM(AF75:AF78)</f>
        <v>0</v>
      </c>
      <c r="AG74" s="129">
        <f t="shared" si="90"/>
        <v>0</v>
      </c>
      <c r="AH74" s="129">
        <f t="shared" si="90"/>
        <v>0</v>
      </c>
      <c r="AI74" s="130">
        <f t="shared" si="90"/>
        <v>0</v>
      </c>
      <c r="AJ74" s="129">
        <f t="shared" ref="AJ74:AN74" si="91">SUM(AJ75:AJ78)</f>
        <v>0</v>
      </c>
      <c r="AK74" s="129">
        <f t="shared" si="91"/>
        <v>0</v>
      </c>
      <c r="AL74" s="129">
        <f t="shared" si="91"/>
        <v>0</v>
      </c>
      <c r="AM74" s="129">
        <f t="shared" si="91"/>
        <v>0</v>
      </c>
      <c r="AN74" s="130">
        <f t="shared" si="91"/>
        <v>0</v>
      </c>
      <c r="AP74" s="59" t="s">
        <v>62</v>
      </c>
      <c r="AQ74" s="129">
        <f t="shared" ref="AQ74:AR74" si="92">SUM(AQ75:AQ78)</f>
        <v>0</v>
      </c>
      <c r="AR74" s="129">
        <f t="shared" si="92"/>
        <v>0</v>
      </c>
      <c r="AS74" s="129">
        <f>SUM(AS75:AS78)</f>
        <v>0</v>
      </c>
      <c r="AT74" s="129">
        <f t="shared" ref="AT74" si="93">SUM(AT75:AT78)</f>
        <v>0</v>
      </c>
      <c r="AU74" s="129">
        <f t="shared" ref="AU74" si="94">SUM(AU75:AU78)</f>
        <v>0</v>
      </c>
      <c r="AV74" s="129">
        <f t="shared" ref="AV74" si="95">SUM(AV75:AV78)</f>
        <v>0</v>
      </c>
      <c r="AW74" s="130">
        <f t="shared" ref="AW74" si="96">SUM(AW75:AW78)</f>
        <v>0</v>
      </c>
      <c r="AX74" s="129">
        <f t="shared" ref="AX74:BB74" si="97">SUM(AX75:AX78)</f>
        <v>0</v>
      </c>
      <c r="AY74" s="129">
        <f t="shared" si="97"/>
        <v>0</v>
      </c>
      <c r="AZ74" s="129">
        <f t="shared" si="97"/>
        <v>0</v>
      </c>
      <c r="BA74" s="129">
        <f t="shared" si="97"/>
        <v>0</v>
      </c>
      <c r="BB74" s="130">
        <f t="shared" si="97"/>
        <v>0</v>
      </c>
    </row>
    <row r="75" spans="28:54" x14ac:dyDescent="0.2">
      <c r="AB75" s="22" t="s">
        <v>27</v>
      </c>
      <c r="AC75" s="116"/>
      <c r="AD75" s="116"/>
      <c r="AE75" s="116"/>
      <c r="AF75" s="116"/>
      <c r="AG75" s="116"/>
      <c r="AH75" s="116"/>
      <c r="AI75" s="126"/>
      <c r="AJ75" s="116"/>
      <c r="AK75" s="116"/>
      <c r="AL75" s="116"/>
      <c r="AM75" s="116"/>
      <c r="AN75" s="126"/>
      <c r="AP75" s="22" t="s">
        <v>27</v>
      </c>
      <c r="AQ75" s="116"/>
      <c r="AR75" s="116"/>
      <c r="AS75" s="116"/>
      <c r="AT75" s="116"/>
      <c r="AU75" s="116"/>
      <c r="AV75" s="116"/>
      <c r="AW75" s="126"/>
      <c r="AX75" s="116"/>
      <c r="AY75" s="116"/>
      <c r="AZ75" s="116"/>
      <c r="BA75" s="116"/>
      <c r="BB75" s="126"/>
    </row>
    <row r="76" spans="28:54" x14ac:dyDescent="0.2">
      <c r="AB76" s="22" t="s">
        <v>18</v>
      </c>
      <c r="AC76" s="116"/>
      <c r="AD76" s="116"/>
      <c r="AE76" s="116"/>
      <c r="AF76" s="116"/>
      <c r="AG76" s="116"/>
      <c r="AH76" s="116"/>
      <c r="AI76" s="126"/>
      <c r="AJ76" s="116"/>
      <c r="AK76" s="116"/>
      <c r="AL76" s="116"/>
      <c r="AM76" s="116"/>
      <c r="AN76" s="126"/>
      <c r="AP76" s="22" t="s">
        <v>18</v>
      </c>
      <c r="AQ76" s="116"/>
      <c r="AR76" s="116"/>
      <c r="AS76" s="116"/>
      <c r="AT76" s="116"/>
      <c r="AU76" s="116"/>
      <c r="AV76" s="116"/>
      <c r="AW76" s="126"/>
      <c r="AX76" s="116"/>
      <c r="AY76" s="116"/>
      <c r="AZ76" s="116"/>
      <c r="BA76" s="116"/>
      <c r="BB76" s="126"/>
    </row>
    <row r="77" spans="28:54" x14ac:dyDescent="0.2">
      <c r="AB77" s="22" t="s">
        <v>20</v>
      </c>
      <c r="AC77" s="116"/>
      <c r="AD77" s="116"/>
      <c r="AE77" s="116"/>
      <c r="AF77" s="116"/>
      <c r="AG77" s="116"/>
      <c r="AH77" s="116"/>
      <c r="AI77" s="126"/>
      <c r="AJ77" s="116"/>
      <c r="AK77" s="116"/>
      <c r="AL77" s="116"/>
      <c r="AM77" s="116"/>
      <c r="AN77" s="126"/>
      <c r="AP77" s="22" t="s">
        <v>20</v>
      </c>
      <c r="AQ77" s="116"/>
      <c r="AR77" s="116"/>
      <c r="AS77" s="116"/>
      <c r="AT77" s="116"/>
      <c r="AU77" s="116"/>
      <c r="AV77" s="116"/>
      <c r="AW77" s="126"/>
      <c r="AX77" s="116"/>
      <c r="AY77" s="116"/>
      <c r="AZ77" s="116"/>
      <c r="BA77" s="116"/>
      <c r="BB77" s="126"/>
    </row>
    <row r="78" spans="28:54" x14ac:dyDescent="0.2">
      <c r="AB78" s="22" t="s">
        <v>21</v>
      </c>
      <c r="AC78" s="116"/>
      <c r="AD78" s="116"/>
      <c r="AE78" s="116"/>
      <c r="AF78" s="116"/>
      <c r="AG78" s="116"/>
      <c r="AH78" s="116"/>
      <c r="AI78" s="126"/>
      <c r="AJ78" s="116"/>
      <c r="AK78" s="116"/>
      <c r="AL78" s="116"/>
      <c r="AM78" s="116"/>
      <c r="AN78" s="126"/>
      <c r="AP78" s="22" t="s">
        <v>21</v>
      </c>
      <c r="AQ78" s="116"/>
      <c r="AR78" s="116"/>
      <c r="AS78" s="116"/>
      <c r="AT78" s="116"/>
      <c r="AU78" s="116"/>
      <c r="AV78" s="116"/>
      <c r="AW78" s="126"/>
      <c r="AX78" s="116"/>
      <c r="AY78" s="116"/>
      <c r="AZ78" s="116"/>
      <c r="BA78" s="116"/>
      <c r="BB78" s="126"/>
    </row>
    <row r="79" spans="28:54" x14ac:dyDescent="0.2">
      <c r="AB79" s="59" t="s">
        <v>40</v>
      </c>
      <c r="AC79" s="258"/>
      <c r="AD79" s="258"/>
      <c r="AE79" s="258"/>
      <c r="AF79" s="258"/>
      <c r="AG79" s="258"/>
      <c r="AH79" s="258"/>
      <c r="AI79" s="259"/>
      <c r="AJ79" s="258"/>
      <c r="AK79" s="258"/>
      <c r="AL79" s="258"/>
      <c r="AM79" s="258"/>
      <c r="AN79" s="259"/>
      <c r="AP79" s="59" t="s">
        <v>40</v>
      </c>
      <c r="AQ79" s="116"/>
      <c r="AR79" s="116"/>
      <c r="AS79" s="116"/>
      <c r="AT79" s="116"/>
      <c r="AU79" s="116"/>
      <c r="AV79" s="116"/>
      <c r="AW79" s="126"/>
      <c r="AX79" s="116"/>
      <c r="AY79" s="116"/>
      <c r="AZ79" s="116"/>
      <c r="BA79" s="116"/>
      <c r="BB79" s="126"/>
    </row>
    <row r="80" spans="28:54" ht="15" thickBot="1" x14ac:dyDescent="0.25">
      <c r="AB80" s="111" t="s">
        <v>162</v>
      </c>
      <c r="AC80" s="121"/>
      <c r="AD80" s="121"/>
      <c r="AE80" s="121"/>
      <c r="AF80" s="121"/>
      <c r="AG80" s="121"/>
      <c r="AH80" s="121"/>
      <c r="AI80" s="128"/>
      <c r="AJ80" s="121">
        <f t="shared" ref="AJ80:AN80" si="98">AI80</f>
        <v>0</v>
      </c>
      <c r="AK80" s="121">
        <f t="shared" si="98"/>
        <v>0</v>
      </c>
      <c r="AL80" s="121">
        <f t="shared" si="98"/>
        <v>0</v>
      </c>
      <c r="AM80" s="121">
        <f t="shared" si="98"/>
        <v>0</v>
      </c>
      <c r="AN80" s="128">
        <f t="shared" si="98"/>
        <v>0</v>
      </c>
      <c r="AP80" s="59" t="s">
        <v>207</v>
      </c>
      <c r="AQ80" s="116"/>
      <c r="AR80" s="116"/>
      <c r="AS80" s="116"/>
      <c r="AT80" s="116"/>
      <c r="AU80" s="116"/>
      <c r="AV80" s="116"/>
      <c r="AW80" s="126"/>
      <c r="AX80" s="116"/>
      <c r="AY80" s="116"/>
      <c r="AZ80" s="116"/>
      <c r="BA80" s="116"/>
      <c r="BB80" s="126"/>
    </row>
    <row r="81" spans="28:54" x14ac:dyDescent="0.2">
      <c r="AB81" s="77"/>
      <c r="AC81" s="11"/>
      <c r="AD81" s="11"/>
      <c r="AE81" s="11"/>
      <c r="AF81" s="11"/>
      <c r="AG81" s="11"/>
      <c r="AH81" s="11"/>
      <c r="AI81" s="11"/>
      <c r="AP81" s="59" t="s">
        <v>208</v>
      </c>
      <c r="AQ81" s="116"/>
      <c r="AR81" s="116"/>
      <c r="AS81" s="116"/>
      <c r="AT81" s="116"/>
      <c r="AU81" s="116"/>
      <c r="AV81" s="116"/>
      <c r="AW81" s="126"/>
      <c r="AX81" s="116"/>
      <c r="AY81" s="116"/>
      <c r="AZ81" s="116"/>
      <c r="BA81" s="116"/>
      <c r="BB81" s="126"/>
    </row>
    <row r="82" spans="28:54" x14ac:dyDescent="0.2">
      <c r="AP82" s="59" t="s">
        <v>210</v>
      </c>
      <c r="AQ82" s="116"/>
      <c r="AR82" s="116"/>
      <c r="AS82" s="116"/>
      <c r="AT82" s="116"/>
      <c r="AU82" s="116"/>
      <c r="AV82" s="116"/>
      <c r="AW82" s="126"/>
      <c r="AX82" s="116"/>
      <c r="AY82" s="116"/>
      <c r="AZ82" s="116"/>
      <c r="BA82" s="116"/>
      <c r="BB82" s="126"/>
    </row>
    <row r="83" spans="28:54" ht="15" thickBot="1" x14ac:dyDescent="0.25">
      <c r="AC83" s="11"/>
      <c r="AD83" s="11"/>
      <c r="AE83" s="11"/>
      <c r="AF83" s="11"/>
      <c r="AG83" s="11"/>
      <c r="AH83" s="11"/>
      <c r="AI83" s="11"/>
      <c r="AP83" s="111" t="s">
        <v>209</v>
      </c>
      <c r="AQ83" s="121"/>
      <c r="AR83" s="121"/>
      <c r="AS83" s="121"/>
      <c r="AT83" s="121"/>
      <c r="AU83" s="121"/>
      <c r="AV83" s="121"/>
      <c r="AW83" s="128"/>
      <c r="AX83" s="121"/>
      <c r="AY83" s="121"/>
      <c r="AZ83" s="121"/>
      <c r="BA83" s="121"/>
      <c r="BB83" s="128"/>
    </row>
    <row r="84" spans="28:54" x14ac:dyDescent="0.2">
      <c r="AB84" s="10"/>
      <c r="AC84" s="11"/>
      <c r="AD84" s="11"/>
      <c r="AE84" s="11"/>
      <c r="AF84" s="11"/>
      <c r="AG84" s="11"/>
      <c r="AH84" s="11"/>
      <c r="AI84" s="11"/>
    </row>
    <row r="85" spans="28:54" x14ac:dyDescent="0.2">
      <c r="AB85" s="10"/>
      <c r="AC85" s="11"/>
      <c r="AD85" s="11"/>
      <c r="AE85" s="11"/>
      <c r="AF85" s="11"/>
      <c r="AG85" s="11"/>
      <c r="AH85" s="11"/>
      <c r="AI85" s="11"/>
    </row>
    <row r="86" spans="28:54" x14ac:dyDescent="0.2">
      <c r="AB86" s="10"/>
      <c r="AC86" s="342"/>
      <c r="AD86" s="342"/>
      <c r="AE86" s="342"/>
      <c r="AF86" s="342"/>
      <c r="AG86" s="342"/>
      <c r="AH86" s="342"/>
      <c r="AI86" s="342"/>
    </row>
    <row r="87" spans="28:54" x14ac:dyDescent="0.2">
      <c r="AB87" s="10"/>
      <c r="AC87" s="11"/>
      <c r="AD87" s="11"/>
      <c r="AE87" s="12"/>
      <c r="AF87" s="12"/>
      <c r="AG87" s="12"/>
      <c r="AH87" s="12"/>
      <c r="AI87" s="12"/>
    </row>
    <row r="88" spans="28:54" x14ac:dyDescent="0.2">
      <c r="AC88" s="12"/>
      <c r="AD88" s="12"/>
      <c r="AE88" s="12"/>
      <c r="AF88" s="12"/>
      <c r="AG88" s="12"/>
      <c r="AH88" s="12"/>
      <c r="AI88" s="12"/>
    </row>
    <row r="89" spans="28:54" x14ac:dyDescent="0.2">
      <c r="AC89" s="342"/>
      <c r="AD89" s="342"/>
      <c r="AE89" s="342"/>
      <c r="AF89" s="342"/>
      <c r="AG89" s="342"/>
      <c r="AH89" s="342"/>
      <c r="AI89" s="342"/>
    </row>
  </sheetData>
  <mergeCells count="2">
    <mergeCell ref="B2:H2"/>
    <mergeCell ref="B3:H3"/>
  </mergeCells>
  <conditionalFormatting sqref="A1">
    <cfRule type="cellIs" dxfId="1" priority="1" operator="equal">
      <formula>"ON"</formula>
    </cfRule>
    <cfRule type="cellIs" dxfId="0" priority="2" operator="equal">
      <formula>"NONE"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115"/>
  <sheetViews>
    <sheetView zoomScale="80" zoomScaleNormal="80" workbookViewId="0">
      <pane xSplit="1" ySplit="2" topLeftCell="B18" activePane="bottomRight" state="frozen"/>
      <selection pane="topRight" activeCell="B1" sqref="B1"/>
      <selection pane="bottomLeft" activeCell="A11" sqref="A11"/>
      <selection pane="bottomRight" activeCell="A53" sqref="A53"/>
    </sheetView>
  </sheetViews>
  <sheetFormatPr defaultRowHeight="15" x14ac:dyDescent="0.25"/>
  <cols>
    <col min="1" max="1" width="25.875" customWidth="1"/>
    <col min="2" max="2" width="15.875" bestFit="1" customWidth="1"/>
    <col min="3" max="4" width="14.875" bestFit="1" customWidth="1"/>
    <col min="5" max="8" width="13.125" bestFit="1" customWidth="1"/>
    <col min="9" max="9" width="14.875" style="1" bestFit="1" customWidth="1"/>
    <col min="10" max="10" width="2.25" customWidth="1"/>
    <col min="11" max="11" width="26.125" customWidth="1"/>
    <col min="12" max="18" width="14.875" bestFit="1" customWidth="1"/>
  </cols>
  <sheetData>
    <row r="1" spans="1:18" ht="15.75" thickBot="1" x14ac:dyDescent="0.3"/>
    <row r="2" spans="1:18" ht="15.75" x14ac:dyDescent="0.25">
      <c r="A2" s="30" t="s">
        <v>43</v>
      </c>
      <c r="B2" s="82" t="e">
        <f>#REF!</f>
        <v>#REF!</v>
      </c>
      <c r="C2" s="82" t="e">
        <f>#REF!</f>
        <v>#REF!</v>
      </c>
      <c r="D2" s="82" t="e">
        <f>#REF!</f>
        <v>#REF!</v>
      </c>
      <c r="E2" s="82" t="e">
        <f>#REF!</f>
        <v>#REF!</v>
      </c>
      <c r="F2" s="82" t="e">
        <f>#REF!</f>
        <v>#REF!</v>
      </c>
      <c r="G2" s="82" t="e">
        <f>#REF!</f>
        <v>#REF!</v>
      </c>
      <c r="H2" s="82" t="e">
        <f>#REF!</f>
        <v>#REF!</v>
      </c>
      <c r="I2" s="83" t="e">
        <f>#REF!</f>
        <v>#REF!</v>
      </c>
      <c r="K2" s="31" t="s">
        <v>50</v>
      </c>
      <c r="L2" s="90" t="e">
        <f t="shared" ref="L2:R2" si="0">B2</f>
        <v>#REF!</v>
      </c>
      <c r="M2" s="90" t="e">
        <f t="shared" si="0"/>
        <v>#REF!</v>
      </c>
      <c r="N2" s="90" t="e">
        <f t="shared" si="0"/>
        <v>#REF!</v>
      </c>
      <c r="O2" s="90" t="e">
        <f t="shared" si="0"/>
        <v>#REF!</v>
      </c>
      <c r="P2" s="90" t="e">
        <f t="shared" si="0"/>
        <v>#REF!</v>
      </c>
      <c r="Q2" s="90" t="e">
        <f t="shared" si="0"/>
        <v>#REF!</v>
      </c>
      <c r="R2" s="260" t="e">
        <f t="shared" si="0"/>
        <v>#REF!</v>
      </c>
    </row>
    <row r="3" spans="1:18" ht="30" x14ac:dyDescent="0.25">
      <c r="A3" s="84" t="s">
        <v>81</v>
      </c>
      <c r="B3" s="85"/>
      <c r="C3" s="85"/>
      <c r="D3" s="85"/>
      <c r="E3" s="85"/>
      <c r="F3" s="85"/>
      <c r="G3" s="85"/>
      <c r="H3" s="85"/>
      <c r="I3" s="104"/>
      <c r="K3" s="97" t="s">
        <v>81</v>
      </c>
      <c r="L3" s="98"/>
      <c r="M3" s="98"/>
      <c r="N3" s="98"/>
      <c r="O3" s="98"/>
      <c r="P3" s="98"/>
      <c r="Q3" s="98"/>
      <c r="R3" s="261"/>
    </row>
    <row r="4" spans="1:18" x14ac:dyDescent="0.25">
      <c r="A4" s="413" t="s">
        <v>217</v>
      </c>
      <c r="B4" s="85">
        <f>Direct_REAL!B6</f>
        <v>172519859.76500002</v>
      </c>
      <c r="C4" s="85">
        <f>Direct_REAL!C6</f>
        <v>178797800</v>
      </c>
      <c r="D4" s="85">
        <f>Direct_REAL!D6</f>
        <v>167541666.59004506</v>
      </c>
      <c r="E4" s="85">
        <f>Direct_REAL!E6</f>
        <v>163976309.83888698</v>
      </c>
      <c r="F4" s="85">
        <f>Direct_REAL!F6</f>
        <v>162389403.33844754</v>
      </c>
      <c r="G4" s="85">
        <f>Direct_REAL!G6</f>
        <v>157971362.78444678</v>
      </c>
      <c r="H4" s="85">
        <f>Direct_REAL!H6</f>
        <v>153692300.0403547</v>
      </c>
      <c r="I4" s="104">
        <f t="shared" ref="I4:I16" si="1">SUM(D4:H4)</f>
        <v>805571042.59218121</v>
      </c>
      <c r="K4" s="416" t="s">
        <v>217</v>
      </c>
      <c r="L4" s="98">
        <f>B4*'CPI rates'!F$3</f>
        <v>169220068.43060324</v>
      </c>
      <c r="M4" s="98">
        <f>C4*'CPI rates'!G$3</f>
        <v>178797800</v>
      </c>
      <c r="N4" s="98">
        <f>D4*'CPI rates'!H$3</f>
        <v>171730208.25479618</v>
      </c>
      <c r="O4" s="98">
        <f>E4*'CPI rates'!I$3</f>
        <v>172277610.52448061</v>
      </c>
      <c r="P4" s="98">
        <f>F4*'CPI rates'!J$3</f>
        <v>174875626.05451784</v>
      </c>
      <c r="Q4" s="98">
        <f>G4*'CPI rates'!K$3</f>
        <v>174370826.59107071</v>
      </c>
      <c r="R4" s="261">
        <f>H4*'CPI rates'!L$3</f>
        <v>173888730.52370739</v>
      </c>
    </row>
    <row r="5" spans="1:18" x14ac:dyDescent="0.25">
      <c r="A5" s="413" t="s">
        <v>111</v>
      </c>
      <c r="B5" s="85">
        <f>Direct_REAL!B16</f>
        <v>4719107.49</v>
      </c>
      <c r="C5" s="85">
        <f>Direct_REAL!C16</f>
        <v>4685000.0000000009</v>
      </c>
      <c r="D5" s="85">
        <f>Direct_REAL!D16</f>
        <v>4871685.6461684583</v>
      </c>
      <c r="E5" s="85">
        <f>Direct_REAL!E16</f>
        <v>4900371.701176554</v>
      </c>
      <c r="F5" s="85">
        <f>Direct_REAL!F16</f>
        <v>4931209.5302450703</v>
      </c>
      <c r="G5" s="85">
        <f>Direct_REAL!G16</f>
        <v>4962422.0484820548</v>
      </c>
      <c r="H5" s="85">
        <f>Direct_REAL!H16</f>
        <v>4995526.1100107534</v>
      </c>
      <c r="I5" s="104">
        <f t="shared" si="1"/>
        <v>24661215.03608289</v>
      </c>
      <c r="K5" s="416" t="s">
        <v>111</v>
      </c>
      <c r="L5" s="98">
        <f>B5*'CPI rates'!F$3</f>
        <v>4628845.012260912</v>
      </c>
      <c r="M5" s="98">
        <f>C5*'CPI rates'!G$3</f>
        <v>4685000.0000000009</v>
      </c>
      <c r="N5" s="98">
        <f>D5*'CPI rates'!H$3</f>
        <v>4993477.7873226693</v>
      </c>
      <c r="O5" s="98">
        <f>E5*'CPI rates'!I$3</f>
        <v>5148453.0185486162</v>
      </c>
      <c r="P5" s="98">
        <f>F5*'CPI rates'!J$3</f>
        <v>5310373.3130315701</v>
      </c>
      <c r="Q5" s="98">
        <f>G5*'CPI rates'!K$3</f>
        <v>5477585.4258362101</v>
      </c>
      <c r="R5" s="261">
        <f>H5*'CPI rates'!L$3</f>
        <v>5651979.2685757205</v>
      </c>
    </row>
    <row r="6" spans="1:18" x14ac:dyDescent="0.25">
      <c r="A6" s="413" t="s">
        <v>199</v>
      </c>
      <c r="B6" s="85">
        <f>Direct_REAL!B26</f>
        <v>38070347.349999994</v>
      </c>
      <c r="C6" s="85">
        <f>Direct_REAL!C26</f>
        <v>37615490</v>
      </c>
      <c r="D6" s="85">
        <f>Direct_REAL!D26</f>
        <v>39924110.505016416</v>
      </c>
      <c r="E6" s="85">
        <f>Direct_REAL!E26</f>
        <v>34086758.892864227</v>
      </c>
      <c r="F6" s="85">
        <f>Direct_REAL!F26</f>
        <v>29137716.449579958</v>
      </c>
      <c r="G6" s="85">
        <f>Direct_REAL!G26</f>
        <v>30626452.379765294</v>
      </c>
      <c r="H6" s="85">
        <f>Direct_REAL!H26</f>
        <v>29480756.124795273</v>
      </c>
      <c r="I6" s="104">
        <f t="shared" si="1"/>
        <v>163255794.35202116</v>
      </c>
      <c r="K6" s="416" t="s">
        <v>199</v>
      </c>
      <c r="L6" s="98">
        <f>B6*'CPI rates'!F$3</f>
        <v>37342174.938695431</v>
      </c>
      <c r="M6" s="98">
        <f>C6*'CPI rates'!G$3</f>
        <v>37615490</v>
      </c>
      <c r="N6" s="98">
        <f>D6*'CPI rates'!H$3</f>
        <v>40922213.26764182</v>
      </c>
      <c r="O6" s="98">
        <f>E6*'CPI rates'!I$3</f>
        <v>35812401.061815478</v>
      </c>
      <c r="P6" s="98">
        <f>F6*'CPI rates'!J$3</f>
        <v>31378133.678460937</v>
      </c>
      <c r="Q6" s="98">
        <f>G6*'CPI rates'!K$3</f>
        <v>33805872.930897631</v>
      </c>
      <c r="R6" s="261">
        <f>H6*'CPI rates'!L$3</f>
        <v>33354769.601818956</v>
      </c>
    </row>
    <row r="7" spans="1:18" x14ac:dyDescent="0.25">
      <c r="A7" s="87" t="s">
        <v>59</v>
      </c>
      <c r="B7" s="414">
        <f>SUM(B4:B6)</f>
        <v>215309314.60500002</v>
      </c>
      <c r="C7" s="414">
        <f t="shared" ref="C7:H7" si="2">SUM(C4:C6)</f>
        <v>221098290</v>
      </c>
      <c r="D7" s="414">
        <f t="shared" si="2"/>
        <v>212337462.74122995</v>
      </c>
      <c r="E7" s="414">
        <f t="shared" si="2"/>
        <v>202963440.43292776</v>
      </c>
      <c r="F7" s="414">
        <f t="shared" si="2"/>
        <v>196458329.31827256</v>
      </c>
      <c r="G7" s="414">
        <f t="shared" si="2"/>
        <v>193560237.21269414</v>
      </c>
      <c r="H7" s="414">
        <f t="shared" si="2"/>
        <v>188168582.27516073</v>
      </c>
      <c r="I7" s="415">
        <f t="shared" si="1"/>
        <v>993488051.98028517</v>
      </c>
      <c r="K7" s="100" t="s">
        <v>59</v>
      </c>
      <c r="L7" s="417">
        <f>B7*'CPI rates'!F$3</f>
        <v>211191088.38155958</v>
      </c>
      <c r="M7" s="417">
        <f>C7*'CPI rates'!G$3</f>
        <v>221098290</v>
      </c>
      <c r="N7" s="417">
        <f>D7*'CPI rates'!H$3</f>
        <v>217645899.30976069</v>
      </c>
      <c r="O7" s="417">
        <f>E7*'CPI rates'!I$3</f>
        <v>213238464.60484472</v>
      </c>
      <c r="P7" s="417">
        <f>F7*'CPI rates'!J$3</f>
        <v>211564133.04601035</v>
      </c>
      <c r="Q7" s="417">
        <f>G7*'CPI rates'!K$3</f>
        <v>213654284.94780457</v>
      </c>
      <c r="R7" s="418">
        <f>H7*'CPI rates'!L$3</f>
        <v>212895479.39410207</v>
      </c>
    </row>
    <row r="8" spans="1:18" x14ac:dyDescent="0.25">
      <c r="A8" s="86" t="s">
        <v>188</v>
      </c>
      <c r="B8" s="85">
        <f>Direct_REAL!B42</f>
        <v>7248423</v>
      </c>
      <c r="C8" s="85">
        <f>Direct_REAL!C42</f>
        <v>10500000</v>
      </c>
      <c r="D8" s="85">
        <f>Direct_REAL!D42</f>
        <v>13311674.211281404</v>
      </c>
      <c r="E8" s="85">
        <f>Direct_REAL!E42</f>
        <v>10551112.269934274</v>
      </c>
      <c r="F8" s="85">
        <f>Direct_REAL!F42</f>
        <v>10915770.659128528</v>
      </c>
      <c r="G8" s="85">
        <f>Direct_REAL!G42</f>
        <v>8662398.0757579766</v>
      </c>
      <c r="H8" s="85">
        <f>Direct_REAL!H42</f>
        <v>12276353.638579885</v>
      </c>
      <c r="I8" s="104">
        <f t="shared" si="1"/>
        <v>55717308.854682066</v>
      </c>
      <c r="K8" s="99" t="s">
        <v>188</v>
      </c>
      <c r="L8" s="98">
        <f>B8*'CPI rates'!F$3</f>
        <v>7109782.2461991161</v>
      </c>
      <c r="M8" s="98">
        <f>C8*'CPI rates'!G$3</f>
        <v>10500000</v>
      </c>
      <c r="N8" s="98">
        <f>D8*'CPI rates'!H$3</f>
        <v>13644466.066563439</v>
      </c>
      <c r="O8" s="98">
        <f>E8*'CPI rates'!I$3</f>
        <v>11085262.328599695</v>
      </c>
      <c r="P8" s="98">
        <f>F8*'CPI rates'!J$3</f>
        <v>11755091.087465581</v>
      </c>
      <c r="Q8" s="98">
        <f>G8*'CPI rates'!K$3</f>
        <v>9561666.659746848</v>
      </c>
      <c r="R8" s="261">
        <f>H8*'CPI rates'!L$3</f>
        <v>13889567.331038985</v>
      </c>
    </row>
    <row r="9" spans="1:18" x14ac:dyDescent="0.25">
      <c r="A9" s="110" t="s">
        <v>218</v>
      </c>
      <c r="B9" s="414">
        <f>SUM(B7:B8)</f>
        <v>222557737.60500002</v>
      </c>
      <c r="C9" s="414">
        <f t="shared" ref="C9:H9" si="3">SUM(C7:C8)</f>
        <v>231598290</v>
      </c>
      <c r="D9" s="414">
        <f t="shared" si="3"/>
        <v>225649136.95251137</v>
      </c>
      <c r="E9" s="414">
        <f t="shared" si="3"/>
        <v>213514552.70286202</v>
      </c>
      <c r="F9" s="414">
        <f t="shared" si="3"/>
        <v>207374099.97740108</v>
      </c>
      <c r="G9" s="414">
        <f t="shared" si="3"/>
        <v>202222635.28845212</v>
      </c>
      <c r="H9" s="414">
        <f t="shared" si="3"/>
        <v>200444935.91374061</v>
      </c>
      <c r="I9" s="104">
        <f t="shared" si="1"/>
        <v>1049205360.8349673</v>
      </c>
      <c r="K9" s="100" t="s">
        <v>218</v>
      </c>
      <c r="L9" s="417">
        <f>B9*'CPI rates'!F$3</f>
        <v>218300870.62775871</v>
      </c>
      <c r="M9" s="417">
        <f>C9*'CPI rates'!G$3</f>
        <v>231598290</v>
      </c>
      <c r="N9" s="417">
        <f>D9*'CPI rates'!H$3</f>
        <v>231290365.37632415</v>
      </c>
      <c r="O9" s="417">
        <f>E9*'CPI rates'!I$3</f>
        <v>224323726.93344441</v>
      </c>
      <c r="P9" s="417">
        <f>F9*'CPI rates'!J$3</f>
        <v>223319224.1334759</v>
      </c>
      <c r="Q9" s="417">
        <f>G9*'CPI rates'!K$3</f>
        <v>223215951.60755143</v>
      </c>
      <c r="R9" s="418">
        <f>H9*'CPI rates'!L$3</f>
        <v>226785046.72514105</v>
      </c>
    </row>
    <row r="10" spans="1:18" x14ac:dyDescent="0.25">
      <c r="A10" s="86" t="s">
        <v>133</v>
      </c>
      <c r="B10" s="85">
        <f>Direct_REAL!B44</f>
        <v>3057983.9749999973</v>
      </c>
      <c r="C10" s="85">
        <f>Direct_REAL!C44</f>
        <v>821412.75230651826</v>
      </c>
      <c r="D10" s="85">
        <f>Direct_REAL!D44</f>
        <v>2061129.1184668869</v>
      </c>
      <c r="E10" s="85">
        <f>Direct_REAL!E44</f>
        <v>1969801.9394036727</v>
      </c>
      <c r="F10" s="85">
        <f>Direct_REAL!F44</f>
        <v>1913030.8585764188</v>
      </c>
      <c r="G10" s="85">
        <f>Direct_REAL!G44</f>
        <v>1879050.2513492997</v>
      </c>
      <c r="H10" s="85">
        <f>Direct_REAL!H44</f>
        <v>1862823.1998547502</v>
      </c>
      <c r="I10" s="104">
        <f t="shared" si="1"/>
        <v>9685835.3676510286</v>
      </c>
      <c r="K10" s="99" t="s">
        <v>133</v>
      </c>
      <c r="L10" s="98">
        <f>B10*'CPI rates'!F$3</f>
        <v>2999493.8450220665</v>
      </c>
      <c r="M10" s="98">
        <f>C10*'CPI rates'!G$3</f>
        <v>821412.75230651826</v>
      </c>
      <c r="N10" s="98">
        <f>D10*'CPI rates'!H$3</f>
        <v>2112657.3464285587</v>
      </c>
      <c r="O10" s="98">
        <f>E10*'CPI rates'!I$3</f>
        <v>2069523.1625859835</v>
      </c>
      <c r="P10" s="98">
        <f>F10*'CPI rates'!J$3</f>
        <v>2060124.9969366461</v>
      </c>
      <c r="Q10" s="98">
        <f>G10*'CPI rates'!K$3</f>
        <v>2074119.8895715028</v>
      </c>
      <c r="R10" s="261">
        <f>H10*'CPI rates'!L$3</f>
        <v>2107613.4674788578</v>
      </c>
    </row>
    <row r="11" spans="1:18" x14ac:dyDescent="0.25">
      <c r="A11" s="86" t="s">
        <v>211</v>
      </c>
      <c r="B11" s="85">
        <f>Direct_REAL!B45</f>
        <v>84972500</v>
      </c>
      <c r="C11" s="85">
        <f>Direct_REAL!C45</f>
        <v>86419941.129099995</v>
      </c>
      <c r="D11" s="85">
        <f>Direct_REAL!D45</f>
        <v>86419941.129100025</v>
      </c>
      <c r="E11" s="85">
        <f>Direct_REAL!E45</f>
        <v>86419941.129099995</v>
      </c>
      <c r="F11" s="85">
        <f>Direct_REAL!F45</f>
        <v>86419941.129100025</v>
      </c>
      <c r="G11" s="85">
        <f>Direct_REAL!G45</f>
        <v>86419941.129099995</v>
      </c>
      <c r="H11" s="85">
        <f>Direct_REAL!H45</f>
        <v>86419941.12910001</v>
      </c>
      <c r="I11" s="104">
        <f t="shared" si="1"/>
        <v>432099705.64550006</v>
      </c>
      <c r="K11" s="99" t="s">
        <v>211</v>
      </c>
      <c r="L11" s="98">
        <f>B11*'CPI rates'!F$3</f>
        <v>83347229.033840105</v>
      </c>
      <c r="M11" s="98">
        <f>C11*'CPI rates'!G$3</f>
        <v>86419941.129099995</v>
      </c>
      <c r="N11" s="98">
        <f>D11*'CPI rates'!H$3</f>
        <v>88580439.657327518</v>
      </c>
      <c r="O11" s="98">
        <f>E11*'CPI rates'!I$3</f>
        <v>90794950.648760676</v>
      </c>
      <c r="P11" s="98">
        <f>F11*'CPI rates'!J$3</f>
        <v>93064824.414979726</v>
      </c>
      <c r="Q11" s="98">
        <f>G11*'CPI rates'!K$3</f>
        <v>95391445.025354177</v>
      </c>
      <c r="R11" s="261">
        <f>H11*'CPI rates'!L$3</f>
        <v>97776231.150988027</v>
      </c>
    </row>
    <row r="12" spans="1:18" x14ac:dyDescent="0.25">
      <c r="A12" s="86" t="s">
        <v>58</v>
      </c>
      <c r="B12" s="85" t="e">
        <f>Direct_REAL!#REF!+Direct_REAL!#REF!+Direct_REAL!#REF!</f>
        <v>#REF!</v>
      </c>
      <c r="C12" s="85" t="e">
        <f>Direct_REAL!#REF!+Direct_REAL!#REF!+Direct_REAL!#REF!</f>
        <v>#REF!</v>
      </c>
      <c r="D12" s="85" t="e">
        <f>Direct_REAL!#REF!+Direct_REAL!#REF!+Direct_REAL!#REF!</f>
        <v>#REF!</v>
      </c>
      <c r="E12" s="85" t="e">
        <f>Direct_REAL!#REF!+Direct_REAL!#REF!+Direct_REAL!#REF!</f>
        <v>#REF!</v>
      </c>
      <c r="F12" s="85" t="e">
        <f>Direct_REAL!#REF!+Direct_REAL!#REF!+Direct_REAL!#REF!</f>
        <v>#REF!</v>
      </c>
      <c r="G12" s="85" t="e">
        <f>Direct_REAL!#REF!+Direct_REAL!#REF!+Direct_REAL!#REF!</f>
        <v>#REF!</v>
      </c>
      <c r="H12" s="85" t="e">
        <f>Direct_REAL!#REF!+Direct_REAL!#REF!+Direct_REAL!#REF!</f>
        <v>#REF!</v>
      </c>
      <c r="I12" s="104" t="e">
        <f t="shared" si="1"/>
        <v>#REF!</v>
      </c>
      <c r="K12" s="99" t="s">
        <v>58</v>
      </c>
      <c r="L12" s="98" t="e">
        <f>B12*'CPI rates'!F$3</f>
        <v>#REF!</v>
      </c>
      <c r="M12" s="98" t="e">
        <f>C12*'CPI rates'!G$3</f>
        <v>#REF!</v>
      </c>
      <c r="N12" s="98" t="e">
        <f>D12*'CPI rates'!H$3</f>
        <v>#REF!</v>
      </c>
      <c r="O12" s="98" t="e">
        <f>E12*'CPI rates'!I$3</f>
        <v>#REF!</v>
      </c>
      <c r="P12" s="98" t="e">
        <f>F12*'CPI rates'!J$3</f>
        <v>#REF!</v>
      </c>
      <c r="Q12" s="98" t="e">
        <f>G12*'CPI rates'!K$3</f>
        <v>#REF!</v>
      </c>
      <c r="R12" s="261" t="e">
        <f>H12*'CPI rates'!L$3</f>
        <v>#REF!</v>
      </c>
    </row>
    <row r="13" spans="1:18" x14ac:dyDescent="0.25">
      <c r="A13" s="86" t="s">
        <v>77</v>
      </c>
      <c r="B13" s="85" t="e">
        <f>Direct_REAL!#REF!</f>
        <v>#REF!</v>
      </c>
      <c r="C13" s="85" t="e">
        <f>Direct_REAL!#REF!</f>
        <v>#REF!</v>
      </c>
      <c r="D13" s="85" t="e">
        <f>Direct_REAL!#REF!</f>
        <v>#REF!</v>
      </c>
      <c r="E13" s="85" t="e">
        <f>Direct_REAL!#REF!</f>
        <v>#REF!</v>
      </c>
      <c r="F13" s="85" t="e">
        <f>Direct_REAL!#REF!</f>
        <v>#REF!</v>
      </c>
      <c r="G13" s="85" t="e">
        <f>Direct_REAL!#REF!</f>
        <v>#REF!</v>
      </c>
      <c r="H13" s="85" t="e">
        <f>Direct_REAL!#REF!</f>
        <v>#REF!</v>
      </c>
      <c r="I13" s="104" t="e">
        <f t="shared" si="1"/>
        <v>#REF!</v>
      </c>
      <c r="K13" s="99" t="s">
        <v>77</v>
      </c>
      <c r="L13" s="98" t="e">
        <f>B13*'CPI rates'!F$3</f>
        <v>#REF!</v>
      </c>
      <c r="M13" s="98" t="e">
        <f>C13*'CPI rates'!G$3</f>
        <v>#REF!</v>
      </c>
      <c r="N13" s="98" t="e">
        <f>D13*'CPI rates'!H$3</f>
        <v>#REF!</v>
      </c>
      <c r="O13" s="98" t="e">
        <f>E13*'CPI rates'!I$3</f>
        <v>#REF!</v>
      </c>
      <c r="P13" s="98" t="e">
        <f>F13*'CPI rates'!J$3</f>
        <v>#REF!</v>
      </c>
      <c r="Q13" s="98" t="e">
        <f>G13*'CPI rates'!K$3</f>
        <v>#REF!</v>
      </c>
      <c r="R13" s="261" t="e">
        <f>H13*'CPI rates'!L$3</f>
        <v>#REF!</v>
      </c>
    </row>
    <row r="14" spans="1:18" x14ac:dyDescent="0.25">
      <c r="A14" s="86" t="s">
        <v>74</v>
      </c>
      <c r="B14" s="85" t="e">
        <f>Direct_REAL!B36+Direct_REAL!#REF!+Direct_REAL!#REF!+Direct_REAL!#REF!+Direct_REAL!#REF!+Direct_REAL!#REF!-Direct_REAL!B42</f>
        <v>#REF!</v>
      </c>
      <c r="C14" s="85" t="e">
        <f>Direct_REAL!C36+Direct_REAL!#REF!+Direct_REAL!#REF!+Direct_REAL!#REF!+Direct_REAL!#REF!+Direct_REAL!#REF!-Direct_REAL!C42</f>
        <v>#REF!</v>
      </c>
      <c r="D14" s="85" t="e">
        <f>Direct_REAL!D36+Direct_REAL!#REF!+Direct_REAL!#REF!+Direct_REAL!#REF!+Direct_REAL!#REF!+Direct_REAL!#REF!-Direct_REAL!D42</f>
        <v>#REF!</v>
      </c>
      <c r="E14" s="85" t="e">
        <f>Direct_REAL!E36+Direct_REAL!#REF!+Direct_REAL!#REF!+Direct_REAL!#REF!+Direct_REAL!#REF!+Direct_REAL!#REF!-Direct_REAL!E42</f>
        <v>#REF!</v>
      </c>
      <c r="F14" s="85" t="e">
        <f>Direct_REAL!F36+Direct_REAL!#REF!+Direct_REAL!#REF!+Direct_REAL!#REF!+Direct_REAL!#REF!+Direct_REAL!#REF!-Direct_REAL!F42</f>
        <v>#REF!</v>
      </c>
      <c r="G14" s="85" t="e">
        <f>Direct_REAL!G36+Direct_REAL!#REF!+Direct_REAL!#REF!+Direct_REAL!#REF!+Direct_REAL!#REF!+Direct_REAL!#REF!-Direct_REAL!G42</f>
        <v>#REF!</v>
      </c>
      <c r="H14" s="85" t="e">
        <f>Direct_REAL!H36+Direct_REAL!#REF!+Direct_REAL!#REF!+Direct_REAL!#REF!+Direct_REAL!#REF!+Direct_REAL!#REF!-Direct_REAL!H42</f>
        <v>#REF!</v>
      </c>
      <c r="I14" s="104" t="e">
        <f t="shared" si="1"/>
        <v>#REF!</v>
      </c>
      <c r="K14" s="99" t="s">
        <v>74</v>
      </c>
      <c r="L14" s="98" t="e">
        <f>B14*'CPI rates'!F$3</f>
        <v>#REF!</v>
      </c>
      <c r="M14" s="98" t="e">
        <f>C14*'CPI rates'!G$3</f>
        <v>#REF!</v>
      </c>
      <c r="N14" s="98" t="e">
        <f>D14*'CPI rates'!H$3</f>
        <v>#REF!</v>
      </c>
      <c r="O14" s="98" t="e">
        <f>E14*'CPI rates'!I$3</f>
        <v>#REF!</v>
      </c>
      <c r="P14" s="98" t="e">
        <f>F14*'CPI rates'!J$3</f>
        <v>#REF!</v>
      </c>
      <c r="Q14" s="98" t="e">
        <f>G14*'CPI rates'!K$3</f>
        <v>#REF!</v>
      </c>
      <c r="R14" s="261" t="e">
        <f>H14*'CPI rates'!L$3</f>
        <v>#REF!</v>
      </c>
    </row>
    <row r="15" spans="1:18" x14ac:dyDescent="0.25">
      <c r="A15" s="86" t="s">
        <v>75</v>
      </c>
      <c r="B15" s="85" t="e">
        <f>Direct_REAL!#REF!-Direct_REAL!#REF!</f>
        <v>#REF!</v>
      </c>
      <c r="C15" s="85" t="e">
        <f>Direct_REAL!#REF!-Direct_REAL!#REF!</f>
        <v>#REF!</v>
      </c>
      <c r="D15" s="85" t="e">
        <f>Direct_REAL!#REF!-Direct_REAL!#REF!</f>
        <v>#REF!</v>
      </c>
      <c r="E15" s="85" t="e">
        <f>Direct_REAL!#REF!-Direct_REAL!#REF!</f>
        <v>#REF!</v>
      </c>
      <c r="F15" s="85" t="e">
        <f>Direct_REAL!#REF!-Direct_REAL!#REF!</f>
        <v>#REF!</v>
      </c>
      <c r="G15" s="85" t="e">
        <f>Direct_REAL!#REF!-Direct_REAL!#REF!</f>
        <v>#REF!</v>
      </c>
      <c r="H15" s="85" t="e">
        <f>Direct_REAL!#REF!-Direct_REAL!#REF!</f>
        <v>#REF!</v>
      </c>
      <c r="I15" s="104" t="e">
        <f t="shared" si="1"/>
        <v>#REF!</v>
      </c>
      <c r="K15" s="99" t="s">
        <v>75</v>
      </c>
      <c r="L15" s="98" t="e">
        <f>B15*'CPI rates'!F$3</f>
        <v>#REF!</v>
      </c>
      <c r="M15" s="98" t="e">
        <f>C15*'CPI rates'!G$3</f>
        <v>#REF!</v>
      </c>
      <c r="N15" s="98" t="e">
        <f>D15*'CPI rates'!H$3</f>
        <v>#REF!</v>
      </c>
      <c r="O15" s="98" t="e">
        <f>E15*'CPI rates'!I$3</f>
        <v>#REF!</v>
      </c>
      <c r="P15" s="98" t="e">
        <f>F15*'CPI rates'!J$3</f>
        <v>#REF!</v>
      </c>
      <c r="Q15" s="98" t="e">
        <f>G15*'CPI rates'!K$3</f>
        <v>#REF!</v>
      </c>
      <c r="R15" s="261" t="e">
        <f>H15*'CPI rates'!L$3</f>
        <v>#REF!</v>
      </c>
    </row>
    <row r="16" spans="1:18" x14ac:dyDescent="0.25">
      <c r="A16" s="86" t="s">
        <v>76</v>
      </c>
      <c r="B16" s="85" t="e">
        <f>Direct_REAL!#REF!</f>
        <v>#REF!</v>
      </c>
      <c r="C16" s="85" t="e">
        <f>Direct_REAL!#REF!</f>
        <v>#REF!</v>
      </c>
      <c r="D16" s="85" t="e">
        <f>Direct_REAL!#REF!</f>
        <v>#REF!</v>
      </c>
      <c r="E16" s="85" t="e">
        <f>Direct_REAL!#REF!</f>
        <v>#REF!</v>
      </c>
      <c r="F16" s="85" t="e">
        <f>Direct_REAL!#REF!</f>
        <v>#REF!</v>
      </c>
      <c r="G16" s="85" t="e">
        <f>Direct_REAL!#REF!</f>
        <v>#REF!</v>
      </c>
      <c r="H16" s="85" t="e">
        <f>Direct_REAL!#REF!</f>
        <v>#REF!</v>
      </c>
      <c r="I16" s="104" t="e">
        <f t="shared" si="1"/>
        <v>#REF!</v>
      </c>
      <c r="K16" s="99" t="s">
        <v>76</v>
      </c>
      <c r="L16" s="98" t="e">
        <f>B16*'CPI rates'!F$3</f>
        <v>#REF!</v>
      </c>
      <c r="M16" s="98" t="e">
        <f>C16*'CPI rates'!G$3</f>
        <v>#REF!</v>
      </c>
      <c r="N16" s="98" t="e">
        <f>D16*'CPI rates'!H$3</f>
        <v>#REF!</v>
      </c>
      <c r="O16" s="98" t="e">
        <f>E16*'CPI rates'!I$3</f>
        <v>#REF!</v>
      </c>
      <c r="P16" s="98" t="e">
        <f>F16*'CPI rates'!J$3</f>
        <v>#REF!</v>
      </c>
      <c r="Q16" s="98" t="e">
        <f>G16*'CPI rates'!K$3</f>
        <v>#REF!</v>
      </c>
      <c r="R16" s="261" t="e">
        <f>H16*'CPI rates'!L$3</f>
        <v>#REF!</v>
      </c>
    </row>
    <row r="17" spans="1:18" x14ac:dyDescent="0.25">
      <c r="A17" s="110" t="s">
        <v>219</v>
      </c>
      <c r="B17" s="81" t="e">
        <f t="shared" ref="B17:I17" si="4">SUM(B9:B16)</f>
        <v>#REF!</v>
      </c>
      <c r="C17" s="81" t="e">
        <f t="shared" si="4"/>
        <v>#REF!</v>
      </c>
      <c r="D17" s="81" t="e">
        <f t="shared" si="4"/>
        <v>#REF!</v>
      </c>
      <c r="E17" s="81" t="e">
        <f t="shared" si="4"/>
        <v>#REF!</v>
      </c>
      <c r="F17" s="81" t="e">
        <f t="shared" si="4"/>
        <v>#REF!</v>
      </c>
      <c r="G17" s="81" t="e">
        <f t="shared" si="4"/>
        <v>#REF!</v>
      </c>
      <c r="H17" s="81" t="e">
        <f t="shared" si="4"/>
        <v>#REF!</v>
      </c>
      <c r="I17" s="105" t="e">
        <f t="shared" si="4"/>
        <v>#REF!</v>
      </c>
      <c r="K17" s="100">
        <f t="shared" ref="K17:R17" si="5">SUM(K9:K16)</f>
        <v>0</v>
      </c>
      <c r="L17" s="101" t="e">
        <f t="shared" si="5"/>
        <v>#REF!</v>
      </c>
      <c r="M17" s="101" t="e">
        <f t="shared" si="5"/>
        <v>#REF!</v>
      </c>
      <c r="N17" s="101" t="e">
        <f t="shared" si="5"/>
        <v>#REF!</v>
      </c>
      <c r="O17" s="101" t="e">
        <f t="shared" si="5"/>
        <v>#REF!</v>
      </c>
      <c r="P17" s="101" t="e">
        <f t="shared" si="5"/>
        <v>#REF!</v>
      </c>
      <c r="Q17" s="101" t="e">
        <f t="shared" si="5"/>
        <v>#REF!</v>
      </c>
      <c r="R17" s="262" t="e">
        <f t="shared" si="5"/>
        <v>#REF!</v>
      </c>
    </row>
    <row r="18" spans="1:18" x14ac:dyDescent="0.25">
      <c r="A18" s="86" t="s">
        <v>56</v>
      </c>
      <c r="B18" s="85" t="e">
        <f>Direct_REAL!#REF!</f>
        <v>#REF!</v>
      </c>
      <c r="C18" s="85" t="e">
        <f>Direct_REAL!#REF!</f>
        <v>#REF!</v>
      </c>
      <c r="D18" s="85" t="e">
        <f>Direct_REAL!#REF!</f>
        <v>#REF!</v>
      </c>
      <c r="E18" s="85" t="e">
        <f>Direct_REAL!#REF!</f>
        <v>#REF!</v>
      </c>
      <c r="F18" s="85" t="e">
        <f>Direct_REAL!#REF!</f>
        <v>#REF!</v>
      </c>
      <c r="G18" s="85" t="e">
        <f>Direct_REAL!#REF!</f>
        <v>#REF!</v>
      </c>
      <c r="H18" s="85" t="e">
        <f>Direct_REAL!#REF!</f>
        <v>#REF!</v>
      </c>
      <c r="I18" s="104" t="e">
        <f t="shared" ref="I18:I23" si="6">SUM(D18:H18)</f>
        <v>#REF!</v>
      </c>
      <c r="K18" s="99" t="s">
        <v>56</v>
      </c>
      <c r="L18" s="98" t="e">
        <f>B18*'CPI rates'!F$3</f>
        <v>#REF!</v>
      </c>
      <c r="M18" s="98" t="e">
        <f>C18*'CPI rates'!G$3</f>
        <v>#REF!</v>
      </c>
      <c r="N18" s="98" t="e">
        <f>D18*'CPI rates'!H$3</f>
        <v>#REF!</v>
      </c>
      <c r="O18" s="98" t="e">
        <f>E18*'CPI rates'!I$3</f>
        <v>#REF!</v>
      </c>
      <c r="P18" s="98" t="e">
        <f>F18*'CPI rates'!J$3</f>
        <v>#REF!</v>
      </c>
      <c r="Q18" s="98" t="e">
        <f>G18*'CPI rates'!K$3</f>
        <v>#REF!</v>
      </c>
      <c r="R18" s="261" t="e">
        <f>H18*'CPI rates'!L$3</f>
        <v>#REF!</v>
      </c>
    </row>
    <row r="19" spans="1:18" x14ac:dyDescent="0.25">
      <c r="A19" s="86" t="s">
        <v>73</v>
      </c>
      <c r="B19" s="85" t="e">
        <f>#REF!</f>
        <v>#REF!</v>
      </c>
      <c r="C19" s="85" t="e">
        <f>#REF!</f>
        <v>#REF!</v>
      </c>
      <c r="D19" s="85" t="e">
        <f>#REF!</f>
        <v>#REF!</v>
      </c>
      <c r="E19" s="85" t="e">
        <f>#REF!</f>
        <v>#REF!</v>
      </c>
      <c r="F19" s="85" t="e">
        <f>#REF!</f>
        <v>#REF!</v>
      </c>
      <c r="G19" s="85" t="e">
        <f>#REF!</f>
        <v>#REF!</v>
      </c>
      <c r="H19" s="85" t="e">
        <f>#REF!</f>
        <v>#REF!</v>
      </c>
      <c r="I19" s="104" t="e">
        <f t="shared" si="6"/>
        <v>#REF!</v>
      </c>
      <c r="K19" s="99" t="s">
        <v>73</v>
      </c>
      <c r="L19" s="98" t="e">
        <f>B19*'CPI rates'!F$3</f>
        <v>#REF!</v>
      </c>
      <c r="M19" s="98" t="e">
        <f>C19*'CPI rates'!G$3</f>
        <v>#REF!</v>
      </c>
      <c r="N19" s="98" t="e">
        <f>D19*'CPI rates'!H$3</f>
        <v>#REF!</v>
      </c>
      <c r="O19" s="98" t="e">
        <f>E19*'CPI rates'!I$3</f>
        <v>#REF!</v>
      </c>
      <c r="P19" s="98" t="e">
        <f>F19*'CPI rates'!J$3</f>
        <v>#REF!</v>
      </c>
      <c r="Q19" s="98" t="e">
        <f>G19*'CPI rates'!K$3</f>
        <v>#REF!</v>
      </c>
      <c r="R19" s="261" t="e">
        <f>H19*'CPI rates'!L$3</f>
        <v>#REF!</v>
      </c>
    </row>
    <row r="20" spans="1:18" x14ac:dyDescent="0.25">
      <c r="A20" s="86" t="s">
        <v>57</v>
      </c>
      <c r="B20" s="85" t="e">
        <f>Direct_REAL!#REF!</f>
        <v>#REF!</v>
      </c>
      <c r="C20" s="85" t="e">
        <f>Direct_REAL!#REF!</f>
        <v>#REF!</v>
      </c>
      <c r="D20" s="85" t="e">
        <f>Direct_REAL!#REF!</f>
        <v>#REF!</v>
      </c>
      <c r="E20" s="85" t="e">
        <f>Direct_REAL!#REF!</f>
        <v>#REF!</v>
      </c>
      <c r="F20" s="85" t="e">
        <f>Direct_REAL!#REF!</f>
        <v>#REF!</v>
      </c>
      <c r="G20" s="85" t="e">
        <f>Direct_REAL!#REF!</f>
        <v>#REF!</v>
      </c>
      <c r="H20" s="85" t="e">
        <f>Direct_REAL!#REF!</f>
        <v>#REF!</v>
      </c>
      <c r="I20" s="104" t="e">
        <f t="shared" si="6"/>
        <v>#REF!</v>
      </c>
      <c r="K20" s="99" t="s">
        <v>57</v>
      </c>
      <c r="L20" s="98" t="e">
        <f>B20*'CPI rates'!F$3</f>
        <v>#REF!</v>
      </c>
      <c r="M20" s="98" t="e">
        <f>C20*'CPI rates'!G$3</f>
        <v>#REF!</v>
      </c>
      <c r="N20" s="98" t="e">
        <f>D20*'CPI rates'!H$3</f>
        <v>#REF!</v>
      </c>
      <c r="O20" s="98" t="e">
        <f>E20*'CPI rates'!I$3</f>
        <v>#REF!</v>
      </c>
      <c r="P20" s="98" t="e">
        <f>F20*'CPI rates'!J$3</f>
        <v>#REF!</v>
      </c>
      <c r="Q20" s="98" t="e">
        <f>G20*'CPI rates'!K$3</f>
        <v>#REF!</v>
      </c>
      <c r="R20" s="261" t="e">
        <f>H20*'CPI rates'!L$3</f>
        <v>#REF!</v>
      </c>
    </row>
    <row r="21" spans="1:18" x14ac:dyDescent="0.25">
      <c r="A21" s="86" t="s">
        <v>62</v>
      </c>
      <c r="B21" s="85" t="e">
        <f>Direct_REAL!#REF!</f>
        <v>#REF!</v>
      </c>
      <c r="C21" s="85" t="e">
        <f>Direct_REAL!#REF!</f>
        <v>#REF!</v>
      </c>
      <c r="D21" s="85" t="e">
        <f>Direct_REAL!#REF!</f>
        <v>#REF!</v>
      </c>
      <c r="E21" s="85" t="e">
        <f>Direct_REAL!#REF!</f>
        <v>#REF!</v>
      </c>
      <c r="F21" s="85" t="e">
        <f>Direct_REAL!#REF!</f>
        <v>#REF!</v>
      </c>
      <c r="G21" s="85" t="e">
        <f>Direct_REAL!#REF!</f>
        <v>#REF!</v>
      </c>
      <c r="H21" s="85" t="e">
        <f>Direct_REAL!#REF!</f>
        <v>#REF!</v>
      </c>
      <c r="I21" s="104" t="e">
        <f t="shared" si="6"/>
        <v>#REF!</v>
      </c>
      <c r="K21" s="99" t="s">
        <v>62</v>
      </c>
      <c r="L21" s="98" t="e">
        <f>B21*'CPI rates'!F$3</f>
        <v>#REF!</v>
      </c>
      <c r="M21" s="98" t="e">
        <f>C21*'CPI rates'!G$3</f>
        <v>#REF!</v>
      </c>
      <c r="N21" s="98" t="e">
        <f>D21*'CPI rates'!H$3</f>
        <v>#REF!</v>
      </c>
      <c r="O21" s="98" t="e">
        <f>E21*'CPI rates'!I$3</f>
        <v>#REF!</v>
      </c>
      <c r="P21" s="98" t="e">
        <f>F21*'CPI rates'!J$3</f>
        <v>#REF!</v>
      </c>
      <c r="Q21" s="98" t="e">
        <f>G21*'CPI rates'!K$3</f>
        <v>#REF!</v>
      </c>
      <c r="R21" s="261" t="e">
        <f>H21*'CPI rates'!L$3</f>
        <v>#REF!</v>
      </c>
    </row>
    <row r="22" spans="1:18" x14ac:dyDescent="0.25">
      <c r="A22" s="86" t="s">
        <v>72</v>
      </c>
      <c r="B22" s="85" t="e">
        <f>Direct_REAL!#REF!</f>
        <v>#REF!</v>
      </c>
      <c r="C22" s="85" t="e">
        <f>Direct_REAL!#REF!</f>
        <v>#REF!</v>
      </c>
      <c r="D22" s="85" t="e">
        <f>Direct_REAL!#REF!</f>
        <v>#REF!</v>
      </c>
      <c r="E22" s="85" t="e">
        <f>Direct_REAL!#REF!</f>
        <v>#REF!</v>
      </c>
      <c r="F22" s="85" t="e">
        <f>Direct_REAL!#REF!</f>
        <v>#REF!</v>
      </c>
      <c r="G22" s="85" t="e">
        <f>Direct_REAL!#REF!</f>
        <v>#REF!</v>
      </c>
      <c r="H22" s="85" t="e">
        <f>Direct_REAL!#REF!</f>
        <v>#REF!</v>
      </c>
      <c r="I22" s="104" t="e">
        <f t="shared" si="6"/>
        <v>#REF!</v>
      </c>
      <c r="K22" s="99" t="s">
        <v>72</v>
      </c>
      <c r="L22" s="98" t="e">
        <f>B22*'CPI rates'!F$3</f>
        <v>#REF!</v>
      </c>
      <c r="M22" s="98" t="e">
        <f>C22*'CPI rates'!G$3</f>
        <v>#REF!</v>
      </c>
      <c r="N22" s="98" t="e">
        <f>D22*'CPI rates'!H$3</f>
        <v>#REF!</v>
      </c>
      <c r="O22" s="98" t="e">
        <f>E22*'CPI rates'!I$3</f>
        <v>#REF!</v>
      </c>
      <c r="P22" s="98" t="e">
        <f>F22*'CPI rates'!J$3</f>
        <v>#REF!</v>
      </c>
      <c r="Q22" s="98" t="e">
        <f>G22*'CPI rates'!K$3</f>
        <v>#REF!</v>
      </c>
      <c r="R22" s="261" t="e">
        <f>H22*'CPI rates'!L$3</f>
        <v>#REF!</v>
      </c>
    </row>
    <row r="23" spans="1:18" x14ac:dyDescent="0.25">
      <c r="A23" s="86" t="s">
        <v>41</v>
      </c>
      <c r="B23" s="85" t="e">
        <f>Direct_REAL!#REF!</f>
        <v>#REF!</v>
      </c>
      <c r="C23" s="85" t="e">
        <f>Direct_REAL!#REF!</f>
        <v>#REF!</v>
      </c>
      <c r="D23" s="85" t="e">
        <f>Direct_REAL!#REF!</f>
        <v>#REF!</v>
      </c>
      <c r="E23" s="85" t="e">
        <f>Direct_REAL!#REF!</f>
        <v>#REF!</v>
      </c>
      <c r="F23" s="85" t="e">
        <f>Direct_REAL!#REF!</f>
        <v>#REF!</v>
      </c>
      <c r="G23" s="85" t="e">
        <f>Direct_REAL!#REF!</f>
        <v>#REF!</v>
      </c>
      <c r="H23" s="85" t="e">
        <f>Direct_REAL!#REF!</f>
        <v>#REF!</v>
      </c>
      <c r="I23" s="104" t="e">
        <f t="shared" si="6"/>
        <v>#REF!</v>
      </c>
      <c r="K23" s="99" t="s">
        <v>41</v>
      </c>
      <c r="L23" s="98" t="e">
        <f>B23*'CPI rates'!F$3</f>
        <v>#REF!</v>
      </c>
      <c r="M23" s="98" t="e">
        <f>C23*'CPI rates'!G$3</f>
        <v>#REF!</v>
      </c>
      <c r="N23" s="98" t="e">
        <f>D23*'CPI rates'!H$3</f>
        <v>#REF!</v>
      </c>
      <c r="O23" s="98" t="e">
        <f>E23*'CPI rates'!I$3</f>
        <v>#REF!</v>
      </c>
      <c r="P23" s="98" t="e">
        <f>F23*'CPI rates'!J$3</f>
        <v>#REF!</v>
      </c>
      <c r="Q23" s="98" t="e">
        <f>G23*'CPI rates'!K$3</f>
        <v>#REF!</v>
      </c>
      <c r="R23" s="261" t="e">
        <f>H23*'CPI rates'!L$3</f>
        <v>#REF!</v>
      </c>
    </row>
    <row r="24" spans="1:18" x14ac:dyDescent="0.25">
      <c r="A24" s="87"/>
      <c r="B24" s="81" t="e">
        <f t="shared" ref="B24:D24" si="7">SUM(B18:B23)</f>
        <v>#REF!</v>
      </c>
      <c r="C24" s="81" t="e">
        <f t="shared" si="7"/>
        <v>#REF!</v>
      </c>
      <c r="D24" s="81" t="e">
        <f t="shared" si="7"/>
        <v>#REF!</v>
      </c>
      <c r="E24" s="81" t="e">
        <f t="shared" ref="E24:I24" si="8">SUM(E18:E23)</f>
        <v>#REF!</v>
      </c>
      <c r="F24" s="81" t="e">
        <f t="shared" si="8"/>
        <v>#REF!</v>
      </c>
      <c r="G24" s="81" t="e">
        <f t="shared" si="8"/>
        <v>#REF!</v>
      </c>
      <c r="H24" s="81" t="e">
        <f t="shared" si="8"/>
        <v>#REF!</v>
      </c>
      <c r="I24" s="105" t="e">
        <f t="shared" si="8"/>
        <v>#REF!</v>
      </c>
      <c r="K24" s="100"/>
      <c r="L24" s="101" t="e">
        <f t="shared" ref="L24:M24" si="9">SUM(L18:L23)</f>
        <v>#REF!</v>
      </c>
      <c r="M24" s="101" t="e">
        <f t="shared" si="9"/>
        <v>#REF!</v>
      </c>
      <c r="N24" s="101" t="e">
        <f>SUM(N18:N23)</f>
        <v>#REF!</v>
      </c>
      <c r="O24" s="101" t="e">
        <f t="shared" ref="O24" si="10">SUM(O18:O23)</f>
        <v>#REF!</v>
      </c>
      <c r="P24" s="101" t="e">
        <f t="shared" ref="P24" si="11">SUM(P18:P23)</f>
        <v>#REF!</v>
      </c>
      <c r="Q24" s="101" t="e">
        <f t="shared" ref="Q24" si="12">SUM(Q18:Q23)</f>
        <v>#REF!</v>
      </c>
      <c r="R24" s="262" t="e">
        <f t="shared" ref="R24" si="13">SUM(R18:R23)</f>
        <v>#REF!</v>
      </c>
    </row>
    <row r="25" spans="1:18" ht="29.25" x14ac:dyDescent="0.25">
      <c r="A25" s="377" t="s">
        <v>213</v>
      </c>
      <c r="B25" s="81" t="e">
        <f t="shared" ref="B25:H25" si="14">B26-B19-B11</f>
        <v>#REF!</v>
      </c>
      <c r="C25" s="81" t="e">
        <f t="shared" si="14"/>
        <v>#REF!</v>
      </c>
      <c r="D25" s="81" t="e">
        <f t="shared" si="14"/>
        <v>#REF!</v>
      </c>
      <c r="E25" s="81" t="e">
        <f t="shared" si="14"/>
        <v>#REF!</v>
      </c>
      <c r="F25" s="81" t="e">
        <f t="shared" si="14"/>
        <v>#REF!</v>
      </c>
      <c r="G25" s="81" t="e">
        <f t="shared" si="14"/>
        <v>#REF!</v>
      </c>
      <c r="H25" s="81" t="e">
        <f t="shared" si="14"/>
        <v>#REF!</v>
      </c>
      <c r="I25" s="474" t="e">
        <f>SUM(D25:H25)</f>
        <v>#REF!</v>
      </c>
      <c r="K25" s="378" t="s">
        <v>213</v>
      </c>
      <c r="L25" s="475" t="e">
        <f>B25*'CPI rates'!F$3</f>
        <v>#REF!</v>
      </c>
      <c r="M25" s="475" t="e">
        <f>C25*'CPI rates'!G$3</f>
        <v>#REF!</v>
      </c>
      <c r="N25" s="475" t="e">
        <f>D25*'CPI rates'!H$3</f>
        <v>#REF!</v>
      </c>
      <c r="O25" s="475" t="e">
        <f>E25*'CPI rates'!I$3</f>
        <v>#REF!</v>
      </c>
      <c r="P25" s="475" t="e">
        <f>F25*'CPI rates'!J$3</f>
        <v>#REF!</v>
      </c>
      <c r="Q25" s="475" t="e">
        <f>G25*'CPI rates'!K$3</f>
        <v>#REF!</v>
      </c>
      <c r="R25" s="476" t="e">
        <f>H25*'CPI rates'!L$3</f>
        <v>#REF!</v>
      </c>
    </row>
    <row r="26" spans="1:18" ht="30.75" thickBot="1" x14ac:dyDescent="0.3">
      <c r="A26" s="376" t="s">
        <v>212</v>
      </c>
      <c r="B26" s="95" t="e">
        <f t="shared" ref="B26:C26" si="15">B17+B24</f>
        <v>#REF!</v>
      </c>
      <c r="C26" s="95" t="e">
        <f t="shared" si="15"/>
        <v>#REF!</v>
      </c>
      <c r="D26" s="95" t="e">
        <f>D17+D24</f>
        <v>#REF!</v>
      </c>
      <c r="E26" s="95" t="e">
        <f t="shared" ref="E26:I26" si="16">E17+E24</f>
        <v>#REF!</v>
      </c>
      <c r="F26" s="95" t="e">
        <f t="shared" si="16"/>
        <v>#REF!</v>
      </c>
      <c r="G26" s="95" t="e">
        <f t="shared" si="16"/>
        <v>#REF!</v>
      </c>
      <c r="H26" s="95" t="e">
        <f t="shared" si="16"/>
        <v>#REF!</v>
      </c>
      <c r="I26" s="96" t="e">
        <f t="shared" si="16"/>
        <v>#REF!</v>
      </c>
      <c r="K26" s="379" t="s">
        <v>212</v>
      </c>
      <c r="L26" s="92" t="e">
        <f t="shared" ref="L26:M26" si="17">L17+L24</f>
        <v>#REF!</v>
      </c>
      <c r="M26" s="92" t="e">
        <f t="shared" si="17"/>
        <v>#REF!</v>
      </c>
      <c r="N26" s="92" t="e">
        <f>N17+N24</f>
        <v>#REF!</v>
      </c>
      <c r="O26" s="92" t="e">
        <f t="shared" ref="O26" si="18">O17+O24</f>
        <v>#REF!</v>
      </c>
      <c r="P26" s="92" t="e">
        <f t="shared" ref="P26" si="19">P17+P24</f>
        <v>#REF!</v>
      </c>
      <c r="Q26" s="92" t="e">
        <f t="shared" ref="Q26" si="20">Q17+Q24</f>
        <v>#REF!</v>
      </c>
      <c r="R26" s="93" t="e">
        <f t="shared" ref="R26" si="21">R17+R24</f>
        <v>#REF!</v>
      </c>
    </row>
    <row r="27" spans="1:18" s="7" customFormat="1" x14ac:dyDescent="0.25">
      <c r="A27" s="232"/>
      <c r="B27" s="471"/>
      <c r="C27" s="471"/>
      <c r="D27" s="471"/>
      <c r="E27" s="471"/>
      <c r="F27" s="471"/>
      <c r="G27" s="471"/>
      <c r="H27" s="471"/>
      <c r="I27" s="233"/>
      <c r="K27" s="477"/>
      <c r="L27" s="478"/>
      <c r="M27" s="478"/>
      <c r="N27" s="478"/>
      <c r="O27" s="478"/>
      <c r="P27" s="478"/>
      <c r="Q27" s="478"/>
      <c r="R27" s="479"/>
    </row>
    <row r="28" spans="1:18" s="7" customFormat="1" x14ac:dyDescent="0.25">
      <c r="A28" s="232"/>
      <c r="B28" s="471"/>
      <c r="C28" s="471"/>
      <c r="D28" s="471"/>
      <c r="E28" s="471"/>
      <c r="F28" s="471"/>
      <c r="G28" s="471"/>
      <c r="H28" s="471"/>
      <c r="I28" s="233"/>
      <c r="K28" s="232"/>
      <c r="L28" s="471"/>
      <c r="M28" s="471"/>
      <c r="N28" s="471"/>
      <c r="O28" s="471"/>
      <c r="P28" s="471"/>
      <c r="Q28" s="471"/>
      <c r="R28" s="472"/>
    </row>
    <row r="29" spans="1:18" x14ac:dyDescent="0.25">
      <c r="A29" s="86"/>
      <c r="B29" s="375"/>
      <c r="C29" s="375"/>
      <c r="D29" s="375"/>
      <c r="E29" s="375"/>
      <c r="F29" s="375"/>
      <c r="G29" s="375"/>
      <c r="H29" s="375"/>
      <c r="I29" s="106"/>
      <c r="K29" s="99"/>
      <c r="L29" s="98"/>
      <c r="M29" s="98"/>
      <c r="N29" s="98"/>
      <c r="O29" s="98"/>
      <c r="P29" s="98"/>
      <c r="Q29" s="98"/>
      <c r="R29" s="261"/>
    </row>
    <row r="30" spans="1:18" x14ac:dyDescent="0.25">
      <c r="A30" s="89" t="s">
        <v>78</v>
      </c>
      <c r="B30" s="88"/>
      <c r="C30" s="88"/>
      <c r="D30" s="88"/>
      <c r="E30" s="88"/>
      <c r="F30" s="88"/>
      <c r="G30" s="88"/>
      <c r="H30" s="88"/>
      <c r="I30" s="106"/>
      <c r="K30" s="103" t="s">
        <v>78</v>
      </c>
      <c r="L30" s="102"/>
      <c r="M30" s="102"/>
      <c r="N30" s="102"/>
      <c r="O30" s="102"/>
      <c r="P30" s="102"/>
      <c r="Q30" s="102"/>
      <c r="R30" s="263"/>
    </row>
    <row r="31" spans="1:18" x14ac:dyDescent="0.25">
      <c r="A31" s="413" t="s">
        <v>217</v>
      </c>
      <c r="B31" s="85">
        <f>Capex_fully_loaded!B6</f>
        <v>285047287.69351995</v>
      </c>
      <c r="C31" s="85">
        <f>Capex_fully_loaded!C6</f>
        <v>284195235.11676818</v>
      </c>
      <c r="D31" s="85">
        <f>Capex_fully_loaded!D6</f>
        <v>268764022.67853028</v>
      </c>
      <c r="E31" s="85">
        <f>Capex_fully_loaded!E6</f>
        <v>257204083.71757507</v>
      </c>
      <c r="F31" s="85">
        <f>Capex_fully_loaded!F6</f>
        <v>252080097.58028227</v>
      </c>
      <c r="G31" s="85">
        <f>Capex_fully_loaded!G6</f>
        <v>244297143.03313184</v>
      </c>
      <c r="H31" s="85">
        <f>Capex_fully_loaded!H6</f>
        <v>238539335.34683302</v>
      </c>
      <c r="I31" s="107">
        <f t="shared" ref="I31:I43" si="22">SUM(D31:H31)</f>
        <v>1260884682.3563526</v>
      </c>
      <c r="K31" s="416" t="s">
        <v>217</v>
      </c>
      <c r="L31" s="98">
        <f>B31*'CPI rates'!F$3</f>
        <v>279595181.65131921</v>
      </c>
      <c r="M31" s="98">
        <f>C31*'CPI rates'!G$3</f>
        <v>284195235.11676818</v>
      </c>
      <c r="N31" s="98">
        <f>D31*'CPI rates'!H$3</f>
        <v>275483123.24549353</v>
      </c>
      <c r="O31" s="98">
        <f>E31*'CPI rates'!I$3</f>
        <v>270225040.45577729</v>
      </c>
      <c r="P31" s="98">
        <f>F31*'CPI rates'!J$3</f>
        <v>271462693.83329111</v>
      </c>
      <c r="Q31" s="98">
        <f>G31*'CPI rates'!K$3</f>
        <v>269658335.62283027</v>
      </c>
      <c r="R31" s="261">
        <f>H31*'CPI rates'!L$3</f>
        <v>269885363.10887778</v>
      </c>
    </row>
    <row r="32" spans="1:18" x14ac:dyDescent="0.25">
      <c r="A32" s="413" t="s">
        <v>111</v>
      </c>
      <c r="B32" s="85">
        <f>Capex_fully_loaded!B16</f>
        <v>7797182.2617466329</v>
      </c>
      <c r="C32" s="85">
        <f>Capex_fully_loaded!C16</f>
        <v>7446706.1480737422</v>
      </c>
      <c r="D32" s="85">
        <f>Capex_fully_loaded!D16</f>
        <v>7814298.0964069497</v>
      </c>
      <c r="E32" s="85">
        <f>Capex_fully_loaded!E16</f>
        <v>7686488.0779791018</v>
      </c>
      <c r="F32" s="85">
        <f>Capex_fully_loaded!F16</f>
        <v>7654545.8984779138</v>
      </c>
      <c r="G32" s="85">
        <f>Capex_fully_loaded!G16</f>
        <v>7674743.2756242584</v>
      </c>
      <c r="H32" s="85">
        <f>Capex_fully_loaded!H16</f>
        <v>7753719.8938540434</v>
      </c>
      <c r="I32" s="107">
        <f t="shared" si="22"/>
        <v>38583795.242342271</v>
      </c>
      <c r="K32" s="416" t="s">
        <v>111</v>
      </c>
      <c r="L32" s="98">
        <f>B32*'CPI rates'!F$3</f>
        <v>7648045.3768971376</v>
      </c>
      <c r="M32" s="98">
        <f>C32*'CPI rates'!G$3</f>
        <v>7446706.1480737422</v>
      </c>
      <c r="N32" s="98">
        <f>D32*'CPI rates'!H$3</f>
        <v>8009655.5488171224</v>
      </c>
      <c r="O32" s="98">
        <f>E32*'CPI rates'!I$3</f>
        <v>8075616.5369267929</v>
      </c>
      <c r="P32" s="98">
        <f>F32*'CPI rates'!J$3</f>
        <v>8243108.7167030666</v>
      </c>
      <c r="Q32" s="98">
        <f>G32*'CPI rates'!K$3</f>
        <v>8471480.5598715916</v>
      </c>
      <c r="R32" s="261">
        <f>H32*'CPI rates'!L$3</f>
        <v>8772622.368359888</v>
      </c>
    </row>
    <row r="33" spans="1:18" x14ac:dyDescent="0.25">
      <c r="A33" s="413" t="s">
        <v>199</v>
      </c>
      <c r="B33" s="85">
        <f>Capex_fully_loaded!B26</f>
        <v>62902029.183478706</v>
      </c>
      <c r="C33" s="85">
        <f>Capex_fully_loaded!C26</f>
        <v>59789007.608496532</v>
      </c>
      <c r="D33" s="85">
        <f>Capex_fully_loaded!D26</f>
        <v>64040375.167003542</v>
      </c>
      <c r="E33" s="85">
        <f>Capex_fully_loaded!E26</f>
        <v>53467952.179278292</v>
      </c>
      <c r="F33" s="85">
        <f>Capex_fully_loaded!F26</f>
        <v>45230534.097769022</v>
      </c>
      <c r="G33" s="85">
        <f>Capex_fully_loaded!G26</f>
        <v>47367069.707725726</v>
      </c>
      <c r="H33" s="85">
        <f>Capex_fully_loaded!H26</f>
        <v>45759113.323716708</v>
      </c>
      <c r="I33" s="107">
        <f t="shared" si="22"/>
        <v>255865044.47549328</v>
      </c>
      <c r="K33" s="416" t="s">
        <v>199</v>
      </c>
      <c r="L33" s="98">
        <f>B33*'CPI rates'!F$3</f>
        <v>61698900.621362135</v>
      </c>
      <c r="M33" s="98">
        <f>C33*'CPI rates'!G$3</f>
        <v>59789007.608496532</v>
      </c>
      <c r="N33" s="98">
        <f>D33*'CPI rates'!H$3</f>
        <v>65641384.546178624</v>
      </c>
      <c r="O33" s="98">
        <f>E33*'CPI rates'!I$3</f>
        <v>56174767.258354254</v>
      </c>
      <c r="P33" s="98">
        <f>F33*'CPI rates'!J$3</f>
        <v>48708338.133630291</v>
      </c>
      <c r="Q33" s="98">
        <f>G33*'CPI rates'!K$3</f>
        <v>52284382.134520598</v>
      </c>
      <c r="R33" s="261">
        <f>H33*'CPI rates'!L$3</f>
        <v>51772236.629045889</v>
      </c>
    </row>
    <row r="34" spans="1:18" x14ac:dyDescent="0.25">
      <c r="A34" s="87" t="s">
        <v>59</v>
      </c>
      <c r="B34" s="414">
        <f>SUM(B31:B33)</f>
        <v>355746499.13874531</v>
      </c>
      <c r="C34" s="414">
        <f t="shared" ref="C34:H34" si="23">SUM(C31:C33)</f>
        <v>351430948.87333846</v>
      </c>
      <c r="D34" s="414">
        <f t="shared" si="23"/>
        <v>340618695.94194078</v>
      </c>
      <c r="E34" s="414">
        <f t="shared" si="23"/>
        <v>318358523.97483248</v>
      </c>
      <c r="F34" s="414">
        <f t="shared" si="23"/>
        <v>304965177.5765292</v>
      </c>
      <c r="G34" s="414">
        <f t="shared" si="23"/>
        <v>299338956.01648182</v>
      </c>
      <c r="H34" s="414">
        <f t="shared" si="23"/>
        <v>292052168.56440377</v>
      </c>
      <c r="I34" s="105">
        <f t="shared" si="22"/>
        <v>1555333522.0741882</v>
      </c>
      <c r="K34" s="100" t="s">
        <v>59</v>
      </c>
      <c r="L34" s="417">
        <f>B34*'CPI rates'!F$3</f>
        <v>348942127.64957851</v>
      </c>
      <c r="M34" s="417">
        <f>C34*'CPI rates'!G$3</f>
        <v>351430948.87333846</v>
      </c>
      <c r="N34" s="417">
        <f>D34*'CPI rates'!H$3</f>
        <v>349134163.34048927</v>
      </c>
      <c r="O34" s="417">
        <f>E34*'CPI rates'!I$3</f>
        <v>334475424.25105834</v>
      </c>
      <c r="P34" s="417">
        <f>F34*'CPI rates'!J$3</f>
        <v>328414140.68362451</v>
      </c>
      <c r="Q34" s="417">
        <f>G34*'CPI rates'!K$3</f>
        <v>330414198.31722248</v>
      </c>
      <c r="R34" s="418">
        <f>H34*'CPI rates'!L$3</f>
        <v>330430222.10628355</v>
      </c>
    </row>
    <row r="35" spans="1:18" x14ac:dyDescent="0.25">
      <c r="A35" s="86" t="s">
        <v>188</v>
      </c>
      <c r="B35" s="85">
        <f>Capex_fully_loaded!B42</f>
        <v>11976263.596665038</v>
      </c>
      <c r="C35" s="85">
        <f>Capex_fully_loaded!C42</f>
        <v>16689522.850538798</v>
      </c>
      <c r="D35" s="85">
        <f>Capex_fully_loaded!D42</f>
        <v>21352237.805554882</v>
      </c>
      <c r="E35" s="85">
        <f>Capex_fully_loaded!E42</f>
        <v>16549968.779997583</v>
      </c>
      <c r="F35" s="85">
        <f>Capex_fully_loaded!F42</f>
        <v>16944173.029741999</v>
      </c>
      <c r="G35" s="85">
        <f>Capex_fully_loaded!G42</f>
        <v>13397022.812086089</v>
      </c>
      <c r="H35" s="85">
        <f>Capex_fully_loaded!H42</f>
        <v>19054531.064003713</v>
      </c>
      <c r="I35" s="107">
        <f t="shared" si="22"/>
        <v>87297933.491384268</v>
      </c>
      <c r="J35" s="4"/>
      <c r="K35" s="99" t="s">
        <v>188</v>
      </c>
      <c r="L35" s="98">
        <f>B35*'CPI rates'!F$3</f>
        <v>11747193.326792581</v>
      </c>
      <c r="M35" s="98">
        <f>C35*'CPI rates'!G$3</f>
        <v>16689522.850538798</v>
      </c>
      <c r="N35" s="98">
        <f>D35*'CPI rates'!H$3</f>
        <v>21886043.750693753</v>
      </c>
      <c r="O35" s="98">
        <f>E35*'CPI rates'!I$3</f>
        <v>17387810.949484959</v>
      </c>
      <c r="P35" s="98">
        <f>F35*'CPI rates'!J$3</f>
        <v>18247021.084107004</v>
      </c>
      <c r="Q35" s="98">
        <f>G35*'CPI rates'!K$3</f>
        <v>14787806.475977808</v>
      </c>
      <c r="R35" s="261">
        <f>H35*'CPI rates'!L$3</f>
        <v>21558452.938593335</v>
      </c>
    </row>
    <row r="36" spans="1:18" x14ac:dyDescent="0.25">
      <c r="A36" s="110" t="s">
        <v>220</v>
      </c>
      <c r="B36" s="81">
        <f>SUM(B34:B35)</f>
        <v>367722762.73541033</v>
      </c>
      <c r="C36" s="81">
        <f t="shared" ref="C36:H36" si="24">SUM(C34:C35)</f>
        <v>368120471.72387725</v>
      </c>
      <c r="D36" s="81">
        <f t="shared" si="24"/>
        <v>361970933.74749565</v>
      </c>
      <c r="E36" s="81">
        <f t="shared" si="24"/>
        <v>334908492.75483006</v>
      </c>
      <c r="F36" s="81">
        <f t="shared" si="24"/>
        <v>321909350.60627121</v>
      </c>
      <c r="G36" s="81">
        <f t="shared" si="24"/>
        <v>312735978.82856792</v>
      </c>
      <c r="H36" s="81">
        <f t="shared" si="24"/>
        <v>311106699.62840748</v>
      </c>
      <c r="I36" s="105">
        <f t="shared" si="22"/>
        <v>1642631455.5655725</v>
      </c>
      <c r="J36" s="4"/>
      <c r="K36" s="419" t="s">
        <v>220</v>
      </c>
      <c r="L36" s="101">
        <f>SUM(L34:L35)</f>
        <v>360689320.97637111</v>
      </c>
      <c r="M36" s="101">
        <f t="shared" ref="M36:R36" si="25">SUM(M34:M35)</f>
        <v>368120471.72387725</v>
      </c>
      <c r="N36" s="101">
        <f t="shared" si="25"/>
        <v>371020207.09118301</v>
      </c>
      <c r="O36" s="101">
        <f t="shared" si="25"/>
        <v>351863235.20054328</v>
      </c>
      <c r="P36" s="101">
        <f t="shared" si="25"/>
        <v>346661161.76773149</v>
      </c>
      <c r="Q36" s="101">
        <f t="shared" si="25"/>
        <v>345202004.79320025</v>
      </c>
      <c r="R36" s="262">
        <f t="shared" si="25"/>
        <v>351988675.04487687</v>
      </c>
    </row>
    <row r="37" spans="1:18" x14ac:dyDescent="0.25">
      <c r="A37" s="86" t="s">
        <v>133</v>
      </c>
      <c r="B37" s="85">
        <f>Capex_fully_loaded!B44</f>
        <v>5052577.9412953025</v>
      </c>
      <c r="C37" s="85">
        <f>Capex_fully_loaded!C44</f>
        <v>1305617.7999374857</v>
      </c>
      <c r="D37" s="85">
        <f>Capex_fully_loaded!D44</f>
        <v>3284644.1200344795</v>
      </c>
      <c r="E37" s="85">
        <f>Capex_fully_loaded!E44</f>
        <v>3070436.3313265312</v>
      </c>
      <c r="F37" s="85">
        <f>Capex_fully_loaded!F44</f>
        <v>2951324.2595071997</v>
      </c>
      <c r="G37" s="85">
        <f>Capex_fully_loaded!G44</f>
        <v>2888387.0531996135</v>
      </c>
      <c r="H37" s="85">
        <f>Capex_fully_loaded!H44</f>
        <v>2873623.7489386969</v>
      </c>
      <c r="I37" s="107">
        <f t="shared" si="22"/>
        <v>15068415.51300652</v>
      </c>
      <c r="K37" s="99" t="s">
        <v>80</v>
      </c>
      <c r="L37" s="98">
        <f>B37*'CPI rates'!F$3</f>
        <v>4955937.1665476235</v>
      </c>
      <c r="M37" s="98">
        <f>C37*'CPI rates'!G$3</f>
        <v>1305617.7999374857</v>
      </c>
      <c r="N37" s="98">
        <f>D37*'CPI rates'!H$3</f>
        <v>3366760.2230353411</v>
      </c>
      <c r="O37" s="98">
        <f>E37*'CPI rates'!I$3</f>
        <v>3225877.1705999365</v>
      </c>
      <c r="P37" s="98">
        <f>F37*'CPI rates'!J$3</f>
        <v>3178253.4263983699</v>
      </c>
      <c r="Q37" s="98">
        <f>G37*'CPI rates'!K$3</f>
        <v>3188238.8624360901</v>
      </c>
      <c r="R37" s="261">
        <f>H37*'CPI rates'!L$3</f>
        <v>3251241.5103067881</v>
      </c>
    </row>
    <row r="38" spans="1:18" x14ac:dyDescent="0.25">
      <c r="A38" s="86" t="s">
        <v>211</v>
      </c>
      <c r="B38" s="85">
        <f>Capex_fully_loaded!B45</f>
        <v>84972500</v>
      </c>
      <c r="C38" s="85">
        <f>Capex_fully_loaded!C45</f>
        <v>86419941.129099995</v>
      </c>
      <c r="D38" s="85">
        <f>Capex_fully_loaded!D45</f>
        <v>86419941.129100025</v>
      </c>
      <c r="E38" s="85">
        <f>Capex_fully_loaded!E45</f>
        <v>86419941.129099995</v>
      </c>
      <c r="F38" s="85">
        <f>Capex_fully_loaded!F45</f>
        <v>86419941.129100025</v>
      </c>
      <c r="G38" s="85">
        <f>Capex_fully_loaded!G45</f>
        <v>86419941.129099995</v>
      </c>
      <c r="H38" s="85">
        <f>Capex_fully_loaded!H45</f>
        <v>86419941.12910001</v>
      </c>
      <c r="I38" s="107">
        <f t="shared" si="22"/>
        <v>432099705.64550006</v>
      </c>
      <c r="K38" s="99" t="s">
        <v>211</v>
      </c>
      <c r="L38" s="98">
        <f>B38*'CPI rates'!F$3</f>
        <v>83347229.033840105</v>
      </c>
      <c r="M38" s="98">
        <f>C38*'CPI rates'!G$3</f>
        <v>86419941.129099995</v>
      </c>
      <c r="N38" s="98">
        <f>D38*'CPI rates'!H$3</f>
        <v>88580439.657327518</v>
      </c>
      <c r="O38" s="98">
        <f>E38*'CPI rates'!I$3</f>
        <v>90794950.648760676</v>
      </c>
      <c r="P38" s="98">
        <f>F38*'CPI rates'!J$3</f>
        <v>93064824.414979726</v>
      </c>
      <c r="Q38" s="98">
        <f>G38*'CPI rates'!K$3</f>
        <v>95391445.025354177</v>
      </c>
      <c r="R38" s="261">
        <f>H38*'CPI rates'!L$3</f>
        <v>97776231.150988027</v>
      </c>
    </row>
    <row r="39" spans="1:18" x14ac:dyDescent="0.25">
      <c r="A39" s="86" t="s">
        <v>58</v>
      </c>
      <c r="B39" s="85" t="e">
        <f>Capex_fully_loaded!#REF!+Capex_fully_loaded!#REF!+Capex_fully_loaded!#REF!</f>
        <v>#REF!</v>
      </c>
      <c r="C39" s="85" t="e">
        <f>Capex_fully_loaded!#REF!-Capex_fully_loaded!#REF!-Capex_fully_loaded!#REF!-Capex_fully_loaded!#REF!-Capex_fully_loaded!#REF!</f>
        <v>#REF!</v>
      </c>
      <c r="D39" s="85" t="e">
        <f>Capex_fully_loaded!#REF!-Capex_fully_loaded!#REF!-Capex_fully_loaded!#REF!-Capex_fully_loaded!#REF!-Capex_fully_loaded!#REF!</f>
        <v>#REF!</v>
      </c>
      <c r="E39" s="85" t="e">
        <f>Capex_fully_loaded!#REF!-Capex_fully_loaded!#REF!-Capex_fully_loaded!#REF!-Capex_fully_loaded!#REF!-Capex_fully_loaded!#REF!</f>
        <v>#REF!</v>
      </c>
      <c r="F39" s="85" t="e">
        <f>Capex_fully_loaded!#REF!-Capex_fully_loaded!#REF!-Capex_fully_loaded!#REF!-Capex_fully_loaded!#REF!-Capex_fully_loaded!#REF!</f>
        <v>#REF!</v>
      </c>
      <c r="G39" s="85" t="e">
        <f>Capex_fully_loaded!#REF!-Capex_fully_loaded!#REF!-Capex_fully_loaded!#REF!-Capex_fully_loaded!#REF!-Capex_fully_loaded!#REF!</f>
        <v>#REF!</v>
      </c>
      <c r="H39" s="85" t="e">
        <f>Capex_fully_loaded!#REF!-Capex_fully_loaded!#REF!-Capex_fully_loaded!#REF!-Capex_fully_loaded!#REF!-Capex_fully_loaded!#REF!</f>
        <v>#REF!</v>
      </c>
      <c r="I39" s="107" t="e">
        <f t="shared" si="22"/>
        <v>#REF!</v>
      </c>
      <c r="K39" s="99" t="s">
        <v>58</v>
      </c>
      <c r="L39" s="98" t="e">
        <f>B39*'CPI rates'!F$3</f>
        <v>#REF!</v>
      </c>
      <c r="M39" s="98" t="e">
        <f>C39*'CPI rates'!G$3</f>
        <v>#REF!</v>
      </c>
      <c r="N39" s="98" t="e">
        <f>D39*'CPI rates'!H$3</f>
        <v>#REF!</v>
      </c>
      <c r="O39" s="98" t="e">
        <f>E39*'CPI rates'!I$3</f>
        <v>#REF!</v>
      </c>
      <c r="P39" s="98" t="e">
        <f>F39*'CPI rates'!J$3</f>
        <v>#REF!</v>
      </c>
      <c r="Q39" s="98" t="e">
        <f>G39*'CPI rates'!K$3</f>
        <v>#REF!</v>
      </c>
      <c r="R39" s="261" t="e">
        <f>H39*'CPI rates'!L$3</f>
        <v>#REF!</v>
      </c>
    </row>
    <row r="40" spans="1:18" x14ac:dyDescent="0.25">
      <c r="A40" s="86" t="s">
        <v>77</v>
      </c>
      <c r="B40" s="85" t="e">
        <f>Capex_fully_loaded!#REF!</f>
        <v>#REF!</v>
      </c>
      <c r="C40" s="85" t="e">
        <f>Capex_fully_loaded!#REF!</f>
        <v>#REF!</v>
      </c>
      <c r="D40" s="85" t="e">
        <f>Capex_fully_loaded!#REF!</f>
        <v>#REF!</v>
      </c>
      <c r="E40" s="85" t="e">
        <f>Capex_fully_loaded!#REF!</f>
        <v>#REF!</v>
      </c>
      <c r="F40" s="85" t="e">
        <f>Capex_fully_loaded!#REF!</f>
        <v>#REF!</v>
      </c>
      <c r="G40" s="85" t="e">
        <f>Capex_fully_loaded!#REF!</f>
        <v>#REF!</v>
      </c>
      <c r="H40" s="85" t="e">
        <f>Capex_fully_loaded!#REF!</f>
        <v>#REF!</v>
      </c>
      <c r="I40" s="107" t="e">
        <f t="shared" si="22"/>
        <v>#REF!</v>
      </c>
      <c r="K40" s="99" t="s">
        <v>77</v>
      </c>
      <c r="L40" s="98" t="e">
        <f>B40*'CPI rates'!F$3</f>
        <v>#REF!</v>
      </c>
      <c r="M40" s="98" t="e">
        <f>C40*'CPI rates'!G$3</f>
        <v>#REF!</v>
      </c>
      <c r="N40" s="98" t="e">
        <f>D40*'CPI rates'!H$3</f>
        <v>#REF!</v>
      </c>
      <c r="O40" s="98" t="e">
        <f>E40*'CPI rates'!I$3</f>
        <v>#REF!</v>
      </c>
      <c r="P40" s="98" t="e">
        <f>F40*'CPI rates'!J$3</f>
        <v>#REF!</v>
      </c>
      <c r="Q40" s="98" t="e">
        <f>G40*'CPI rates'!K$3</f>
        <v>#REF!</v>
      </c>
      <c r="R40" s="261" t="e">
        <f>H40*'CPI rates'!L$3</f>
        <v>#REF!</v>
      </c>
    </row>
    <row r="41" spans="1:18" x14ac:dyDescent="0.25">
      <c r="A41" s="86" t="s">
        <v>79</v>
      </c>
      <c r="B41" s="85" t="e">
        <f>Capex_fully_loaded!B36+Capex_fully_loaded!#REF!+Capex_fully_loaded!#REF!+Capex_fully_loaded!#REF!+Capex_fully_loaded!#REF!+Capex_fully_loaded!#REF!-Capex_fully_loaded!B42</f>
        <v>#REF!</v>
      </c>
      <c r="C41" s="85" t="e">
        <f>Capex_fully_loaded!C36+Capex_fully_loaded!#REF!+Capex_fully_loaded!#REF!+Capex_fully_loaded!#REF!+Capex_fully_loaded!#REF!+Capex_fully_loaded!#REF!-Capex_fully_loaded!C42</f>
        <v>#REF!</v>
      </c>
      <c r="D41" s="85" t="e">
        <f>Capex_fully_loaded!D36+Capex_fully_loaded!#REF!+Capex_fully_loaded!#REF!+Capex_fully_loaded!#REF!+Capex_fully_loaded!#REF!+Capex_fully_loaded!#REF!-Capex_fully_loaded!D42</f>
        <v>#REF!</v>
      </c>
      <c r="E41" s="85" t="e">
        <f>Capex_fully_loaded!E36+Capex_fully_loaded!#REF!+Capex_fully_loaded!#REF!+Capex_fully_loaded!#REF!+Capex_fully_loaded!#REF!+Capex_fully_loaded!#REF!-Capex_fully_loaded!E42</f>
        <v>#REF!</v>
      </c>
      <c r="F41" s="85" t="e">
        <f>Capex_fully_loaded!F36+Capex_fully_loaded!#REF!+Capex_fully_loaded!#REF!+Capex_fully_loaded!#REF!+Capex_fully_loaded!#REF!+Capex_fully_loaded!#REF!-Capex_fully_loaded!F42</f>
        <v>#REF!</v>
      </c>
      <c r="G41" s="85" t="e">
        <f>Capex_fully_loaded!G36+Capex_fully_loaded!#REF!+Capex_fully_loaded!#REF!+Capex_fully_loaded!#REF!+Capex_fully_loaded!#REF!+Capex_fully_loaded!#REF!-Capex_fully_loaded!G42</f>
        <v>#REF!</v>
      </c>
      <c r="H41" s="85" t="e">
        <f>Capex_fully_loaded!H36+Capex_fully_loaded!#REF!+Capex_fully_loaded!#REF!+Capex_fully_loaded!#REF!+Capex_fully_loaded!#REF!+Capex_fully_loaded!#REF!-Capex_fully_loaded!H42</f>
        <v>#REF!</v>
      </c>
      <c r="I41" s="107" t="e">
        <f t="shared" si="22"/>
        <v>#REF!</v>
      </c>
      <c r="J41" s="4"/>
      <c r="K41" s="99" t="s">
        <v>79</v>
      </c>
      <c r="L41" s="98" t="e">
        <f>B41*'CPI rates'!F$3</f>
        <v>#REF!</v>
      </c>
      <c r="M41" s="98" t="e">
        <f>C41*'CPI rates'!G$3</f>
        <v>#REF!</v>
      </c>
      <c r="N41" s="98" t="e">
        <f>D41*'CPI rates'!H$3</f>
        <v>#REF!</v>
      </c>
      <c r="O41" s="98" t="e">
        <f>E41*'CPI rates'!I$3</f>
        <v>#REF!</v>
      </c>
      <c r="P41" s="98" t="e">
        <f>F41*'CPI rates'!J$3</f>
        <v>#REF!</v>
      </c>
      <c r="Q41" s="98" t="e">
        <f>G41*'CPI rates'!K$3</f>
        <v>#REF!</v>
      </c>
      <c r="R41" s="261" t="e">
        <f>H41*'CPI rates'!L$3</f>
        <v>#REF!</v>
      </c>
    </row>
    <row r="42" spans="1:18" x14ac:dyDescent="0.25">
      <c r="A42" s="86" t="s">
        <v>75</v>
      </c>
      <c r="B42" s="85" t="e">
        <f>Capex_fully_loaded!#REF!-Capex_fully_loaded!#REF!</f>
        <v>#REF!</v>
      </c>
      <c r="C42" s="85" t="e">
        <f>Capex_fully_loaded!#REF!-Capex_fully_loaded!#REF!</f>
        <v>#REF!</v>
      </c>
      <c r="D42" s="85" t="e">
        <f>Capex_fully_loaded!#REF!-Capex_fully_loaded!#REF!</f>
        <v>#REF!</v>
      </c>
      <c r="E42" s="85" t="e">
        <f>Capex_fully_loaded!#REF!-Capex_fully_loaded!#REF!</f>
        <v>#REF!</v>
      </c>
      <c r="F42" s="85" t="e">
        <f>Capex_fully_loaded!#REF!-Capex_fully_loaded!#REF!</f>
        <v>#REF!</v>
      </c>
      <c r="G42" s="85" t="e">
        <f>Capex_fully_loaded!#REF!-Capex_fully_loaded!#REF!</f>
        <v>#REF!</v>
      </c>
      <c r="H42" s="85" t="e">
        <f>Capex_fully_loaded!#REF!-Capex_fully_loaded!#REF!</f>
        <v>#REF!</v>
      </c>
      <c r="I42" s="107" t="e">
        <f t="shared" si="22"/>
        <v>#REF!</v>
      </c>
      <c r="K42" s="99" t="s">
        <v>75</v>
      </c>
      <c r="L42" s="98" t="e">
        <f>B42*'CPI rates'!F$3</f>
        <v>#REF!</v>
      </c>
      <c r="M42" s="98" t="e">
        <f>C42*'CPI rates'!G$3</f>
        <v>#REF!</v>
      </c>
      <c r="N42" s="98" t="e">
        <f>D42*'CPI rates'!H$3</f>
        <v>#REF!</v>
      </c>
      <c r="O42" s="98" t="e">
        <f>E42*'CPI rates'!I$3</f>
        <v>#REF!</v>
      </c>
      <c r="P42" s="98" t="e">
        <f>F42*'CPI rates'!J$3</f>
        <v>#REF!</v>
      </c>
      <c r="Q42" s="98" t="e">
        <f>G42*'CPI rates'!K$3</f>
        <v>#REF!</v>
      </c>
      <c r="R42" s="261" t="e">
        <f>H42*'CPI rates'!L$3</f>
        <v>#REF!</v>
      </c>
    </row>
    <row r="43" spans="1:18" x14ac:dyDescent="0.25">
      <c r="A43" s="86" t="s">
        <v>76</v>
      </c>
      <c r="B43" s="85" t="e">
        <f>Capex_fully_loaded!#REF!-Capex_fully_loaded!#REF!</f>
        <v>#REF!</v>
      </c>
      <c r="C43" s="85" t="e">
        <f>Capex_fully_loaded!#REF!-Capex_fully_loaded!#REF!</f>
        <v>#REF!</v>
      </c>
      <c r="D43" s="85" t="e">
        <f>Capex_fully_loaded!#REF!-Capex_fully_loaded!#REF!</f>
        <v>#REF!</v>
      </c>
      <c r="E43" s="85" t="e">
        <f>Capex_fully_loaded!#REF!-Capex_fully_loaded!#REF!</f>
        <v>#REF!</v>
      </c>
      <c r="F43" s="85" t="e">
        <f>Capex_fully_loaded!#REF!-Capex_fully_loaded!#REF!</f>
        <v>#REF!</v>
      </c>
      <c r="G43" s="85" t="e">
        <f>Capex_fully_loaded!#REF!-Capex_fully_loaded!#REF!</f>
        <v>#REF!</v>
      </c>
      <c r="H43" s="85" t="e">
        <f>Capex_fully_loaded!#REF!-Capex_fully_loaded!#REF!</f>
        <v>#REF!</v>
      </c>
      <c r="I43" s="107" t="e">
        <f t="shared" si="22"/>
        <v>#REF!</v>
      </c>
      <c r="K43" s="99" t="s">
        <v>76</v>
      </c>
      <c r="L43" s="98" t="e">
        <f>B43*'CPI rates'!F$3</f>
        <v>#REF!</v>
      </c>
      <c r="M43" s="98" t="e">
        <f>C43*'CPI rates'!G$3</f>
        <v>#REF!</v>
      </c>
      <c r="N43" s="98" t="e">
        <f>D43*'CPI rates'!H$3</f>
        <v>#REF!</v>
      </c>
      <c r="O43" s="98" t="e">
        <f>E43*'CPI rates'!I$3</f>
        <v>#REF!</v>
      </c>
      <c r="P43" s="98" t="e">
        <f>F43*'CPI rates'!J$3</f>
        <v>#REF!</v>
      </c>
      <c r="Q43" s="98" t="e">
        <f>G43*'CPI rates'!K$3</f>
        <v>#REF!</v>
      </c>
      <c r="R43" s="261" t="e">
        <f>H43*'CPI rates'!L$3</f>
        <v>#REF!</v>
      </c>
    </row>
    <row r="44" spans="1:18" x14ac:dyDescent="0.25">
      <c r="A44" s="110" t="s">
        <v>174</v>
      </c>
      <c r="B44" s="81" t="e">
        <f>SUM(B36:B43)</f>
        <v>#REF!</v>
      </c>
      <c r="C44" s="81" t="e">
        <f t="shared" ref="C44:H44" si="26">SUM(C36:C43)</f>
        <v>#REF!</v>
      </c>
      <c r="D44" s="81" t="e">
        <f t="shared" si="26"/>
        <v>#REF!</v>
      </c>
      <c r="E44" s="81" t="e">
        <f t="shared" si="26"/>
        <v>#REF!</v>
      </c>
      <c r="F44" s="81" t="e">
        <f t="shared" si="26"/>
        <v>#REF!</v>
      </c>
      <c r="G44" s="81" t="e">
        <f t="shared" si="26"/>
        <v>#REF!</v>
      </c>
      <c r="H44" s="81" t="e">
        <f t="shared" si="26"/>
        <v>#REF!</v>
      </c>
      <c r="I44" s="105" t="e">
        <f>SUM(I36:I43)</f>
        <v>#REF!</v>
      </c>
      <c r="K44" s="419" t="s">
        <v>174</v>
      </c>
      <c r="L44" s="101" t="e">
        <f>SUM(L36:L43)</f>
        <v>#REF!</v>
      </c>
      <c r="M44" s="101" t="e">
        <f t="shared" ref="M44" si="27">SUM(M36:M43)</f>
        <v>#REF!</v>
      </c>
      <c r="N44" s="101" t="e">
        <f t="shared" ref="N44" si="28">SUM(N36:N43)</f>
        <v>#REF!</v>
      </c>
      <c r="O44" s="101" t="e">
        <f t="shared" ref="O44" si="29">SUM(O36:O43)</f>
        <v>#REF!</v>
      </c>
      <c r="P44" s="101" t="e">
        <f t="shared" ref="P44" si="30">SUM(P36:P43)</f>
        <v>#REF!</v>
      </c>
      <c r="Q44" s="101" t="e">
        <f t="shared" ref="Q44" si="31">SUM(Q36:Q43)</f>
        <v>#REF!</v>
      </c>
      <c r="R44" s="262" t="e">
        <f t="shared" ref="R44" si="32">SUM(R36:R43)</f>
        <v>#REF!</v>
      </c>
    </row>
    <row r="45" spans="1:18" x14ac:dyDescent="0.25">
      <c r="A45" s="86" t="s">
        <v>56</v>
      </c>
      <c r="B45" s="85" t="e">
        <f>#REF!</f>
        <v>#REF!</v>
      </c>
      <c r="C45" s="85" t="e">
        <f>#REF!</f>
        <v>#REF!</v>
      </c>
      <c r="D45" s="85" t="e">
        <f>#REF!</f>
        <v>#REF!</v>
      </c>
      <c r="E45" s="85" t="e">
        <f>#REF!</f>
        <v>#REF!</v>
      </c>
      <c r="F45" s="85" t="e">
        <f>#REF!</f>
        <v>#REF!</v>
      </c>
      <c r="G45" s="85" t="e">
        <f>#REF!</f>
        <v>#REF!</v>
      </c>
      <c r="H45" s="85" t="e">
        <f>#REF!</f>
        <v>#REF!</v>
      </c>
      <c r="I45" s="107" t="e">
        <f>SUM(D45:H45)</f>
        <v>#REF!</v>
      </c>
      <c r="K45" s="99" t="s">
        <v>56</v>
      </c>
      <c r="L45" s="98" t="e">
        <f>B45*'CPI rates'!F$3</f>
        <v>#REF!</v>
      </c>
      <c r="M45" s="98" t="e">
        <f>C45*'CPI rates'!G$3</f>
        <v>#REF!</v>
      </c>
      <c r="N45" s="98" t="e">
        <f>D45*'CPI rates'!H$3</f>
        <v>#REF!</v>
      </c>
      <c r="O45" s="98" t="e">
        <f>E45*'CPI rates'!I$3</f>
        <v>#REF!</v>
      </c>
      <c r="P45" s="98" t="e">
        <f>F45*'CPI rates'!J$3</f>
        <v>#REF!</v>
      </c>
      <c r="Q45" s="98" t="e">
        <f>G45*'CPI rates'!K$3</f>
        <v>#REF!</v>
      </c>
      <c r="R45" s="261" t="e">
        <f>H45*'CPI rates'!L$3</f>
        <v>#REF!</v>
      </c>
    </row>
    <row r="46" spans="1:18" x14ac:dyDescent="0.25">
      <c r="A46" s="86" t="s">
        <v>215</v>
      </c>
      <c r="B46" s="85" t="e">
        <f>#REF!</f>
        <v>#REF!</v>
      </c>
      <c r="C46" s="85" t="e">
        <f>#REF!</f>
        <v>#REF!</v>
      </c>
      <c r="D46" s="85" t="e">
        <f>#REF!</f>
        <v>#REF!</v>
      </c>
      <c r="E46" s="85" t="e">
        <f>#REF!</f>
        <v>#REF!</v>
      </c>
      <c r="F46" s="85" t="e">
        <f>#REF!</f>
        <v>#REF!</v>
      </c>
      <c r="G46" s="85" t="e">
        <f>#REF!</f>
        <v>#REF!</v>
      </c>
      <c r="H46" s="85" t="e">
        <f>#REF!</f>
        <v>#REF!</v>
      </c>
      <c r="I46" s="107" t="e">
        <f>SUM(D46:H46)</f>
        <v>#REF!</v>
      </c>
      <c r="K46" s="99" t="s">
        <v>215</v>
      </c>
      <c r="L46" s="98" t="e">
        <f>B46*'CPI rates'!F$3</f>
        <v>#REF!</v>
      </c>
      <c r="M46" s="98" t="e">
        <f>C46*'CPI rates'!G$3</f>
        <v>#REF!</v>
      </c>
      <c r="N46" s="98" t="e">
        <f>D46*'CPI rates'!H$3</f>
        <v>#REF!</v>
      </c>
      <c r="O46" s="98" t="e">
        <f>E46*'CPI rates'!I$3</f>
        <v>#REF!</v>
      </c>
      <c r="P46" s="98" t="e">
        <f>F46*'CPI rates'!J$3</f>
        <v>#REF!</v>
      </c>
      <c r="Q46" s="98" t="e">
        <f>G46*'CPI rates'!K$3</f>
        <v>#REF!</v>
      </c>
      <c r="R46" s="261" t="e">
        <f>H46*'CPI rates'!L$3</f>
        <v>#REF!</v>
      </c>
    </row>
    <row r="47" spans="1:18" x14ac:dyDescent="0.25">
      <c r="A47" s="86" t="s">
        <v>57</v>
      </c>
      <c r="B47" s="85" t="e">
        <f>#REF!</f>
        <v>#REF!</v>
      </c>
      <c r="C47" s="85" t="e">
        <f>#REF!</f>
        <v>#REF!</v>
      </c>
      <c r="D47" s="85" t="e">
        <f>#REF!</f>
        <v>#REF!</v>
      </c>
      <c r="E47" s="85" t="e">
        <f>#REF!</f>
        <v>#REF!</v>
      </c>
      <c r="F47" s="85" t="e">
        <f>#REF!</f>
        <v>#REF!</v>
      </c>
      <c r="G47" s="85" t="e">
        <f>#REF!</f>
        <v>#REF!</v>
      </c>
      <c r="H47" s="85" t="e">
        <f>#REF!</f>
        <v>#REF!</v>
      </c>
      <c r="I47" s="107" t="e">
        <f>SUM(D47:H47)</f>
        <v>#REF!</v>
      </c>
      <c r="K47" s="99" t="s">
        <v>57</v>
      </c>
      <c r="L47" s="98" t="e">
        <f>B47*'CPI rates'!F$3</f>
        <v>#REF!</v>
      </c>
      <c r="M47" s="98" t="e">
        <f>C47*'CPI rates'!G$3</f>
        <v>#REF!</v>
      </c>
      <c r="N47" s="98" t="e">
        <f>D47*'CPI rates'!H$3</f>
        <v>#REF!</v>
      </c>
      <c r="O47" s="98" t="e">
        <f>E47*'CPI rates'!I$3</f>
        <v>#REF!</v>
      </c>
      <c r="P47" s="98" t="e">
        <f>F47*'CPI rates'!J$3</f>
        <v>#REF!</v>
      </c>
      <c r="Q47" s="98" t="e">
        <f>G47*'CPI rates'!K$3</f>
        <v>#REF!</v>
      </c>
      <c r="R47" s="261" t="e">
        <f>H47*'CPI rates'!L$3</f>
        <v>#REF!</v>
      </c>
    </row>
    <row r="48" spans="1:18" x14ac:dyDescent="0.25">
      <c r="A48" s="86" t="s">
        <v>62</v>
      </c>
      <c r="B48" s="85" t="e">
        <f>#REF!</f>
        <v>#REF!</v>
      </c>
      <c r="C48" s="85" t="e">
        <f>#REF!</f>
        <v>#REF!</v>
      </c>
      <c r="D48" s="85" t="e">
        <f>#REF!</f>
        <v>#REF!</v>
      </c>
      <c r="E48" s="85" t="e">
        <f>#REF!</f>
        <v>#REF!</v>
      </c>
      <c r="F48" s="85" t="e">
        <f>#REF!</f>
        <v>#REF!</v>
      </c>
      <c r="G48" s="85" t="e">
        <f>#REF!</f>
        <v>#REF!</v>
      </c>
      <c r="H48" s="85" t="e">
        <f>#REF!</f>
        <v>#REF!</v>
      </c>
      <c r="I48" s="107" t="e">
        <f>SUM(D48:H48)</f>
        <v>#REF!</v>
      </c>
      <c r="K48" s="99" t="s">
        <v>62</v>
      </c>
      <c r="L48" s="98" t="e">
        <f>B48*'CPI rates'!F$3</f>
        <v>#REF!</v>
      </c>
      <c r="M48" s="98" t="e">
        <f>C48*'CPI rates'!G$3</f>
        <v>#REF!</v>
      </c>
      <c r="N48" s="98" t="e">
        <f>D48*'CPI rates'!H$3</f>
        <v>#REF!</v>
      </c>
      <c r="O48" s="98" t="e">
        <f>E48*'CPI rates'!I$3</f>
        <v>#REF!</v>
      </c>
      <c r="P48" s="98" t="e">
        <f>F48*'CPI rates'!J$3</f>
        <v>#REF!</v>
      </c>
      <c r="Q48" s="98" t="e">
        <f>G48*'CPI rates'!K$3</f>
        <v>#REF!</v>
      </c>
      <c r="R48" s="261" t="e">
        <f>H48*'CPI rates'!L$3</f>
        <v>#REF!</v>
      </c>
    </row>
    <row r="49" spans="1:19" x14ac:dyDescent="0.25">
      <c r="A49" s="86" t="s">
        <v>72</v>
      </c>
      <c r="B49" s="85" t="e">
        <f>#REF!</f>
        <v>#REF!</v>
      </c>
      <c r="C49" s="85" t="e">
        <f>#REF!</f>
        <v>#REF!</v>
      </c>
      <c r="D49" s="85" t="e">
        <f>#REF!</f>
        <v>#REF!</v>
      </c>
      <c r="E49" s="85" t="e">
        <f>#REF!</f>
        <v>#REF!</v>
      </c>
      <c r="F49" s="85" t="e">
        <f>#REF!</f>
        <v>#REF!</v>
      </c>
      <c r="G49" s="85" t="e">
        <f>#REF!</f>
        <v>#REF!</v>
      </c>
      <c r="H49" s="85" t="e">
        <f>#REF!</f>
        <v>#REF!</v>
      </c>
      <c r="I49" s="107" t="e">
        <f>SUM(D49:H49)</f>
        <v>#REF!</v>
      </c>
      <c r="K49" s="99" t="s">
        <v>72</v>
      </c>
      <c r="L49" s="98" t="e">
        <f>B49*'CPI rates'!F$3</f>
        <v>#REF!</v>
      </c>
      <c r="M49" s="98" t="e">
        <f>C49*'CPI rates'!G$3</f>
        <v>#REF!</v>
      </c>
      <c r="N49" s="98" t="e">
        <f>D49*'CPI rates'!H$3</f>
        <v>#REF!</v>
      </c>
      <c r="O49" s="98" t="e">
        <f>E49*'CPI rates'!I$3</f>
        <v>#REF!</v>
      </c>
      <c r="P49" s="98" t="e">
        <f>F49*'CPI rates'!J$3</f>
        <v>#REF!</v>
      </c>
      <c r="Q49" s="98" t="e">
        <f>G49*'CPI rates'!K$3</f>
        <v>#REF!</v>
      </c>
      <c r="R49" s="261" t="e">
        <f>H49*'CPI rates'!L$3</f>
        <v>#REF!</v>
      </c>
    </row>
    <row r="50" spans="1:19" x14ac:dyDescent="0.25">
      <c r="A50" s="87"/>
      <c r="B50" s="81" t="e">
        <f t="shared" ref="B50:D50" si="33">SUM(B45:B49)</f>
        <v>#REF!</v>
      </c>
      <c r="C50" s="81" t="e">
        <f t="shared" si="33"/>
        <v>#REF!</v>
      </c>
      <c r="D50" s="81" t="e">
        <f t="shared" si="33"/>
        <v>#REF!</v>
      </c>
      <c r="E50" s="81" t="e">
        <f t="shared" ref="E50:I50" si="34">SUM(E45:E49)</f>
        <v>#REF!</v>
      </c>
      <c r="F50" s="81" t="e">
        <f t="shared" si="34"/>
        <v>#REF!</v>
      </c>
      <c r="G50" s="81" t="e">
        <f t="shared" si="34"/>
        <v>#REF!</v>
      </c>
      <c r="H50" s="81" t="e">
        <f t="shared" si="34"/>
        <v>#REF!</v>
      </c>
      <c r="I50" s="105" t="e">
        <f t="shared" si="34"/>
        <v>#REF!</v>
      </c>
      <c r="K50" s="100"/>
      <c r="L50" s="101" t="e">
        <f t="shared" ref="L50:M50" si="35">SUM(L45:L49)</f>
        <v>#REF!</v>
      </c>
      <c r="M50" s="101" t="e">
        <f t="shared" si="35"/>
        <v>#REF!</v>
      </c>
      <c r="N50" s="101" t="e">
        <f>SUM(N45:N49)</f>
        <v>#REF!</v>
      </c>
      <c r="O50" s="101" t="e">
        <f t="shared" ref="O50" si="36">SUM(O45:O49)</f>
        <v>#REF!</v>
      </c>
      <c r="P50" s="101" t="e">
        <f t="shared" ref="P50" si="37">SUM(P45:P49)</f>
        <v>#REF!</v>
      </c>
      <c r="Q50" s="101" t="e">
        <f t="shared" ref="Q50" si="38">SUM(Q45:Q49)</f>
        <v>#REF!</v>
      </c>
      <c r="R50" s="262" t="e">
        <f t="shared" ref="R50" si="39">SUM(R45:R49)</f>
        <v>#REF!</v>
      </c>
    </row>
    <row r="51" spans="1:19" ht="29.25" x14ac:dyDescent="0.25">
      <c r="A51" s="377" t="s">
        <v>214</v>
      </c>
      <c r="B51" s="81" t="e">
        <f t="shared" ref="B51:H51" si="40">B52-B38-B19</f>
        <v>#REF!</v>
      </c>
      <c r="C51" s="81" t="e">
        <f t="shared" si="40"/>
        <v>#REF!</v>
      </c>
      <c r="D51" s="81" t="e">
        <f t="shared" si="40"/>
        <v>#REF!</v>
      </c>
      <c r="E51" s="81" t="e">
        <f t="shared" si="40"/>
        <v>#REF!</v>
      </c>
      <c r="F51" s="81" t="e">
        <f t="shared" si="40"/>
        <v>#REF!</v>
      </c>
      <c r="G51" s="81" t="e">
        <f t="shared" si="40"/>
        <v>#REF!</v>
      </c>
      <c r="H51" s="81" t="e">
        <f t="shared" si="40"/>
        <v>#REF!</v>
      </c>
      <c r="I51" s="107" t="e">
        <f>SUM(D51:H51)</f>
        <v>#REF!</v>
      </c>
      <c r="K51" s="378" t="s">
        <v>214</v>
      </c>
      <c r="L51" s="480" t="e">
        <f>B51*'CPI rates'!F$3</f>
        <v>#REF!</v>
      </c>
      <c r="M51" s="480" t="e">
        <f>C51*'CPI rates'!G$3</f>
        <v>#REF!</v>
      </c>
      <c r="N51" s="480" t="e">
        <f>D51*'CPI rates'!H$3</f>
        <v>#REF!</v>
      </c>
      <c r="O51" s="480" t="e">
        <f>E51*'CPI rates'!I$3</f>
        <v>#REF!</v>
      </c>
      <c r="P51" s="480" t="e">
        <f>F51*'CPI rates'!J$3</f>
        <v>#REF!</v>
      </c>
      <c r="Q51" s="480" t="e">
        <f>G51*'CPI rates'!K$3</f>
        <v>#REF!</v>
      </c>
      <c r="R51" s="481" t="e">
        <f>H51*'CPI rates'!L$3</f>
        <v>#REF!</v>
      </c>
    </row>
    <row r="52" spans="1:19" ht="15.75" thickBot="1" x14ac:dyDescent="0.3">
      <c r="A52" s="94" t="s">
        <v>78</v>
      </c>
      <c r="B52" s="95" t="e">
        <f t="shared" ref="B52:C52" si="41">B44+B50</f>
        <v>#REF!</v>
      </c>
      <c r="C52" s="95" t="e">
        <f t="shared" si="41"/>
        <v>#REF!</v>
      </c>
      <c r="D52" s="95" t="e">
        <f>D44+D50</f>
        <v>#REF!</v>
      </c>
      <c r="E52" s="95" t="e">
        <f t="shared" ref="E52:I52" si="42">E44+E50</f>
        <v>#REF!</v>
      </c>
      <c r="F52" s="95" t="e">
        <f t="shared" si="42"/>
        <v>#REF!</v>
      </c>
      <c r="G52" s="95" t="e">
        <f t="shared" si="42"/>
        <v>#REF!</v>
      </c>
      <c r="H52" s="95" t="e">
        <f t="shared" si="42"/>
        <v>#REF!</v>
      </c>
      <c r="I52" s="96" t="e">
        <f t="shared" si="42"/>
        <v>#REF!</v>
      </c>
      <c r="K52" s="91" t="s">
        <v>78</v>
      </c>
      <c r="L52" s="92" t="e">
        <f t="shared" ref="L52:M52" si="43">L44+L50</f>
        <v>#REF!</v>
      </c>
      <c r="M52" s="92" t="e">
        <f t="shared" si="43"/>
        <v>#REF!</v>
      </c>
      <c r="N52" s="92" t="e">
        <f>N44+N50</f>
        <v>#REF!</v>
      </c>
      <c r="O52" s="92" t="e">
        <f t="shared" ref="O52" si="44">O44+O50</f>
        <v>#REF!</v>
      </c>
      <c r="P52" s="92" t="e">
        <f t="shared" ref="P52" si="45">P44+P50</f>
        <v>#REF!</v>
      </c>
      <c r="Q52" s="92" t="e">
        <f t="shared" ref="Q52" si="46">Q44+Q50</f>
        <v>#REF!</v>
      </c>
      <c r="R52" s="93" t="e">
        <f t="shared" ref="R52" si="47">R44+R50</f>
        <v>#REF!</v>
      </c>
    </row>
    <row r="53" spans="1:19" s="7" customFormat="1" ht="14.25" x14ac:dyDescent="0.2">
      <c r="B53" s="443"/>
      <c r="C53" s="443"/>
      <c r="D53" s="443"/>
      <c r="E53" s="443"/>
      <c r="F53" s="443"/>
      <c r="G53" s="443"/>
      <c r="H53" s="443"/>
      <c r="I53" s="443"/>
    </row>
    <row r="54" spans="1:19" s="7" customFormat="1" x14ac:dyDescent="0.25">
      <c r="B54" s="264"/>
      <c r="C54" s="264"/>
      <c r="D54" s="264"/>
      <c r="E54" s="264"/>
      <c r="F54" s="264"/>
      <c r="G54" s="264"/>
      <c r="H54" s="264"/>
      <c r="I54" s="473"/>
      <c r="L54" s="264"/>
      <c r="M54" s="264"/>
      <c r="N54" s="264"/>
      <c r="O54" s="264"/>
      <c r="P54" s="264"/>
      <c r="Q54" s="264"/>
      <c r="R54" s="264"/>
    </row>
    <row r="55" spans="1:19" s="7" customFormat="1" x14ac:dyDescent="0.25">
      <c r="B55" s="264"/>
      <c r="C55" s="264"/>
      <c r="D55" s="264"/>
      <c r="E55" s="264"/>
      <c r="F55" s="264"/>
      <c r="G55" s="264"/>
      <c r="H55" s="264"/>
      <c r="I55" s="264"/>
      <c r="K55" s="444"/>
      <c r="L55" s="264"/>
      <c r="M55" s="264"/>
      <c r="N55" s="264"/>
      <c r="O55" s="264"/>
      <c r="P55" s="264"/>
      <c r="Q55" s="264"/>
      <c r="R55" s="264"/>
      <c r="S55" s="264"/>
    </row>
    <row r="56" spans="1:19" s="7" customFormat="1" ht="14.25" x14ac:dyDescent="0.2">
      <c r="B56" s="264"/>
      <c r="C56" s="264"/>
      <c r="D56" s="264"/>
      <c r="E56" s="264"/>
      <c r="F56" s="264"/>
      <c r="G56" s="264"/>
      <c r="H56" s="264"/>
      <c r="I56" s="264"/>
      <c r="L56" s="264"/>
      <c r="M56" s="264"/>
      <c r="N56" s="264"/>
      <c r="O56" s="264"/>
      <c r="P56" s="264"/>
      <c r="Q56" s="264"/>
      <c r="R56" s="264"/>
      <c r="S56" s="264"/>
    </row>
    <row r="57" spans="1:19" ht="14.25" x14ac:dyDescent="0.2">
      <c r="I57"/>
    </row>
    <row r="58" spans="1:19" ht="14.25" x14ac:dyDescent="0.2">
      <c r="I58"/>
    </row>
    <row r="59" spans="1:19" ht="14.25" x14ac:dyDescent="0.2">
      <c r="I59"/>
    </row>
    <row r="60" spans="1:19" ht="14.25" x14ac:dyDescent="0.2">
      <c r="I60"/>
    </row>
    <row r="61" spans="1:19" ht="14.25" x14ac:dyDescent="0.2">
      <c r="I61"/>
    </row>
    <row r="62" spans="1:19" ht="14.25" x14ac:dyDescent="0.2">
      <c r="I62"/>
    </row>
    <row r="63" spans="1:19" ht="14.25" x14ac:dyDescent="0.2">
      <c r="I63"/>
    </row>
    <row r="64" spans="1:19" ht="14.25" x14ac:dyDescent="0.2">
      <c r="I64"/>
    </row>
    <row r="65" spans="9:9" ht="14.25" x14ac:dyDescent="0.2">
      <c r="I65"/>
    </row>
    <row r="66" spans="9:9" ht="14.25" x14ac:dyDescent="0.2">
      <c r="I66"/>
    </row>
    <row r="67" spans="9:9" ht="14.25" x14ac:dyDescent="0.2">
      <c r="I67"/>
    </row>
    <row r="68" spans="9:9" ht="14.25" x14ac:dyDescent="0.2">
      <c r="I68"/>
    </row>
    <row r="69" spans="9:9" ht="14.25" x14ac:dyDescent="0.2">
      <c r="I69"/>
    </row>
    <row r="70" spans="9:9" ht="14.25" x14ac:dyDescent="0.2">
      <c r="I70"/>
    </row>
    <row r="71" spans="9:9" ht="14.25" x14ac:dyDescent="0.2">
      <c r="I71"/>
    </row>
    <row r="72" spans="9:9" ht="14.25" x14ac:dyDescent="0.2">
      <c r="I72"/>
    </row>
    <row r="73" spans="9:9" ht="14.25" x14ac:dyDescent="0.2">
      <c r="I73"/>
    </row>
    <row r="74" spans="9:9" ht="14.25" x14ac:dyDescent="0.2">
      <c r="I74"/>
    </row>
    <row r="75" spans="9:9" ht="14.25" x14ac:dyDescent="0.2">
      <c r="I75"/>
    </row>
    <row r="76" spans="9:9" ht="19.5" customHeight="1" x14ac:dyDescent="0.2">
      <c r="I76"/>
    </row>
    <row r="77" spans="9:9" ht="14.25" x14ac:dyDescent="0.2">
      <c r="I77"/>
    </row>
    <row r="78" spans="9:9" ht="14.25" x14ac:dyDescent="0.2">
      <c r="I78"/>
    </row>
    <row r="79" spans="9:9" ht="14.25" x14ac:dyDescent="0.2">
      <c r="I79"/>
    </row>
    <row r="80" spans="9:9" ht="14.25" x14ac:dyDescent="0.2">
      <c r="I80"/>
    </row>
    <row r="81" spans="1:12" ht="14.25" x14ac:dyDescent="0.2">
      <c r="I81"/>
    </row>
    <row r="82" spans="1:12" ht="14.25" x14ac:dyDescent="0.2">
      <c r="I82"/>
    </row>
    <row r="83" spans="1:12" ht="14.25" x14ac:dyDescent="0.2">
      <c r="I83"/>
    </row>
    <row r="84" spans="1:12" ht="14.25" x14ac:dyDescent="0.2">
      <c r="I84"/>
    </row>
    <row r="85" spans="1:12" ht="14.25" x14ac:dyDescent="0.2">
      <c r="I85"/>
    </row>
    <row r="86" spans="1:12" s="468" customFormat="1" ht="14.25" x14ac:dyDescent="0.2">
      <c r="A86"/>
      <c r="B86"/>
      <c r="C86"/>
      <c r="D86"/>
      <c r="E86"/>
      <c r="F86"/>
      <c r="G86"/>
      <c r="H86"/>
      <c r="I86"/>
      <c r="J86"/>
      <c r="K86"/>
      <c r="L86"/>
    </row>
    <row r="87" spans="1:12" ht="14.25" x14ac:dyDescent="0.2">
      <c r="I87"/>
    </row>
    <row r="88" spans="1:12" ht="14.25" x14ac:dyDescent="0.2">
      <c r="I88"/>
    </row>
    <row r="89" spans="1:12" ht="14.25" x14ac:dyDescent="0.2">
      <c r="I89"/>
    </row>
    <row r="90" spans="1:12" ht="14.25" x14ac:dyDescent="0.2">
      <c r="I90"/>
    </row>
    <row r="91" spans="1:12" ht="14.25" x14ac:dyDescent="0.2">
      <c r="I91"/>
    </row>
    <row r="92" spans="1:12" ht="14.25" x14ac:dyDescent="0.2">
      <c r="I92"/>
    </row>
    <row r="93" spans="1:12" s="468" customFormat="1" ht="14.25" x14ac:dyDescent="0.2">
      <c r="A93"/>
      <c r="B93"/>
      <c r="C93"/>
      <c r="D93"/>
      <c r="E93"/>
      <c r="F93"/>
      <c r="G93"/>
      <c r="H93"/>
      <c r="I93"/>
      <c r="J93"/>
      <c r="K93"/>
      <c r="L93"/>
    </row>
    <row r="94" spans="1:12" ht="14.25" x14ac:dyDescent="0.2">
      <c r="I94"/>
    </row>
    <row r="95" spans="1:12" ht="14.25" x14ac:dyDescent="0.2">
      <c r="I95"/>
    </row>
    <row r="96" spans="1:12" ht="14.25" x14ac:dyDescent="0.2">
      <c r="I96"/>
    </row>
    <row r="97" spans="9:9" ht="14.25" x14ac:dyDescent="0.2">
      <c r="I97"/>
    </row>
    <row r="98" spans="9:9" ht="14.25" x14ac:dyDescent="0.2">
      <c r="I98"/>
    </row>
    <row r="99" spans="9:9" ht="14.25" x14ac:dyDescent="0.2">
      <c r="I99"/>
    </row>
    <row r="100" spans="9:9" ht="14.25" x14ac:dyDescent="0.2">
      <c r="I100"/>
    </row>
    <row r="101" spans="9:9" ht="14.25" x14ac:dyDescent="0.2">
      <c r="I101"/>
    </row>
    <row r="102" spans="9:9" ht="14.25" x14ac:dyDescent="0.2">
      <c r="I102"/>
    </row>
    <row r="103" spans="9:9" ht="14.25" x14ac:dyDescent="0.2">
      <c r="I103"/>
    </row>
    <row r="104" spans="9:9" ht="14.25" x14ac:dyDescent="0.2">
      <c r="I104"/>
    </row>
    <row r="105" spans="9:9" ht="14.25" x14ac:dyDescent="0.2">
      <c r="I105"/>
    </row>
    <row r="106" spans="9:9" ht="14.25" x14ac:dyDescent="0.2">
      <c r="I106"/>
    </row>
    <row r="107" spans="9:9" ht="14.25" x14ac:dyDescent="0.2">
      <c r="I107"/>
    </row>
    <row r="108" spans="9:9" ht="14.25" x14ac:dyDescent="0.2">
      <c r="I108"/>
    </row>
    <row r="109" spans="9:9" ht="14.25" x14ac:dyDescent="0.2">
      <c r="I109"/>
    </row>
    <row r="110" spans="9:9" ht="14.25" x14ac:dyDescent="0.2">
      <c r="I110"/>
    </row>
    <row r="111" spans="9:9" ht="14.25" x14ac:dyDescent="0.2">
      <c r="I111"/>
    </row>
    <row r="112" spans="9:9" ht="14.25" x14ac:dyDescent="0.2">
      <c r="I112"/>
    </row>
    <row r="113" spans="9:9" ht="14.25" x14ac:dyDescent="0.2">
      <c r="I113"/>
    </row>
    <row r="114" spans="9:9" ht="14.25" x14ac:dyDescent="0.2">
      <c r="I114"/>
    </row>
    <row r="115" spans="9:9" ht="14.25" x14ac:dyDescent="0.2">
      <c r="I115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8" tint="0.39997558519241921"/>
  </sheetPr>
  <dimension ref="A1:AF61"/>
  <sheetViews>
    <sheetView workbookViewId="0">
      <pane xSplit="1" ySplit="3" topLeftCell="B4" activePane="bottomRight" state="frozen"/>
      <selection activeCell="A52" sqref="A52"/>
      <selection pane="topRight" activeCell="A52" sqref="A52"/>
      <selection pane="bottomLeft" activeCell="A52" sqref="A52"/>
      <selection pane="bottomRight" activeCell="H40" sqref="H40"/>
    </sheetView>
  </sheetViews>
  <sheetFormatPr defaultColWidth="9" defaultRowHeight="14.25" x14ac:dyDescent="0.2"/>
  <cols>
    <col min="1" max="1" width="29.875" style="382" bestFit="1" customWidth="1"/>
    <col min="2" max="8" width="10.5" style="382" bestFit="1" customWidth="1"/>
    <col min="9" max="9" width="3" style="383" customWidth="1"/>
    <col min="10" max="16" width="10.5" style="382" bestFit="1" customWidth="1"/>
    <col min="17" max="17" width="3" style="383" customWidth="1"/>
    <col min="18" max="19" width="12.125" style="382" customWidth="1"/>
    <col min="20" max="24" width="10.5" style="382" bestFit="1" customWidth="1"/>
    <col min="25" max="31" width="12.125" style="382" customWidth="1"/>
    <col min="32" max="32" width="2.25" style="384" customWidth="1"/>
    <col min="33" max="33" width="12.125" style="382" customWidth="1"/>
    <col min="34" max="35" width="12.125" style="382" bestFit="1" customWidth="1"/>
    <col min="36" max="36" width="12.125" style="382" customWidth="1"/>
    <col min="37" max="37" width="13.75" style="382" bestFit="1" customWidth="1"/>
    <col min="38" max="39" width="10.5" style="382" bestFit="1" customWidth="1"/>
    <col min="40" max="16384" width="9" style="382"/>
  </cols>
  <sheetData>
    <row r="1" spans="1:32" customFormat="1" ht="15" thickBot="1" x14ac:dyDescent="0.25"/>
    <row r="2" spans="1:32" s="385" customFormat="1" ht="16.5" thickBot="1" x14ac:dyDescent="0.3">
      <c r="B2" s="530" t="s">
        <v>172</v>
      </c>
      <c r="C2" s="531"/>
      <c r="D2" s="531"/>
      <c r="E2" s="531"/>
      <c r="F2" s="531"/>
      <c r="G2" s="531"/>
      <c r="H2" s="532"/>
      <c r="I2" s="386"/>
      <c r="J2" s="387"/>
      <c r="K2" s="388"/>
      <c r="L2" s="388" t="s">
        <v>202</v>
      </c>
      <c r="M2" s="388"/>
      <c r="N2" s="388"/>
      <c r="O2" s="388"/>
      <c r="P2" s="470"/>
      <c r="Q2" s="386"/>
      <c r="R2" s="533" t="s">
        <v>54</v>
      </c>
      <c r="S2" s="534"/>
      <c r="T2" s="534"/>
      <c r="U2" s="534"/>
      <c r="V2" s="534"/>
      <c r="W2" s="534"/>
      <c r="X2" s="535"/>
    </row>
    <row r="3" spans="1:32" ht="12" x14ac:dyDescent="0.2">
      <c r="A3" s="389" t="s">
        <v>43</v>
      </c>
      <c r="B3" s="392" t="s">
        <v>117</v>
      </c>
      <c r="C3" s="390" t="s">
        <v>118</v>
      </c>
      <c r="D3" s="390" t="s">
        <v>0</v>
      </c>
      <c r="E3" s="390" t="s">
        <v>1</v>
      </c>
      <c r="F3" s="390" t="s">
        <v>2</v>
      </c>
      <c r="G3" s="390" t="s">
        <v>3</v>
      </c>
      <c r="H3" s="391" t="s">
        <v>28</v>
      </c>
      <c r="J3" s="392" t="str">
        <f t="shared" ref="J3:P3" si="0">B3</f>
        <v>FY18</v>
      </c>
      <c r="K3" s="390" t="str">
        <f t="shared" si="0"/>
        <v>FY19</v>
      </c>
      <c r="L3" s="390" t="str">
        <f t="shared" si="0"/>
        <v>FY20</v>
      </c>
      <c r="M3" s="390" t="str">
        <f t="shared" si="0"/>
        <v>FY21</v>
      </c>
      <c r="N3" s="390" t="str">
        <f t="shared" si="0"/>
        <v>FY22</v>
      </c>
      <c r="O3" s="390" t="str">
        <f t="shared" si="0"/>
        <v>FY23</v>
      </c>
      <c r="P3" s="391" t="str">
        <f t="shared" si="0"/>
        <v>FY24</v>
      </c>
      <c r="R3" s="392" t="str">
        <f t="shared" ref="R3:X3" si="1">B3</f>
        <v>FY18</v>
      </c>
      <c r="S3" s="390" t="str">
        <f t="shared" si="1"/>
        <v>FY19</v>
      </c>
      <c r="T3" s="390" t="str">
        <f t="shared" si="1"/>
        <v>FY20</v>
      </c>
      <c r="U3" s="390" t="str">
        <f t="shared" si="1"/>
        <v>FY21</v>
      </c>
      <c r="V3" s="390" t="str">
        <f t="shared" si="1"/>
        <v>FY22</v>
      </c>
      <c r="W3" s="390" t="str">
        <f t="shared" si="1"/>
        <v>FY23</v>
      </c>
      <c r="X3" s="391" t="str">
        <f t="shared" si="1"/>
        <v>FY24</v>
      </c>
      <c r="AF3" s="382"/>
    </row>
    <row r="4" spans="1:32" ht="12" x14ac:dyDescent="0.2">
      <c r="A4" s="393" t="s">
        <v>174</v>
      </c>
      <c r="B4" s="469">
        <f>SUM(B5,B37,B44:B52)</f>
        <v>388012588.20279658</v>
      </c>
      <c r="C4" s="394">
        <f t="shared" ref="C4:H4" si="2">SUM(C5,C37,C44:C52)</f>
        <v>429450455.75313377</v>
      </c>
      <c r="D4" s="394">
        <f t="shared" si="2"/>
        <v>446678758.6709348</v>
      </c>
      <c r="E4" s="394">
        <f t="shared" si="2"/>
        <v>374640569.42463225</v>
      </c>
      <c r="F4" s="394">
        <f t="shared" si="2"/>
        <v>379382907.24321228</v>
      </c>
      <c r="G4" s="394">
        <f t="shared" si="2"/>
        <v>370213026.47004175</v>
      </c>
      <c r="H4" s="395">
        <f t="shared" si="2"/>
        <v>358597924.32965463</v>
      </c>
      <c r="I4" s="396"/>
      <c r="J4" s="469">
        <f>SUM(J5,J37,J44:J52)</f>
        <v>147159619.09670559</v>
      </c>
      <c r="K4" s="394">
        <f t="shared" ref="K4" si="3">SUM(K5,K37,K44:K52)</f>
        <v>137006386.77150822</v>
      </c>
      <c r="L4" s="394">
        <f t="shared" ref="L4" si="4">SUM(L5,L37,L44:L52)</f>
        <v>137545311.79655197</v>
      </c>
      <c r="M4" s="394">
        <f t="shared" ref="M4" si="5">SUM(M5,M37,M44:M52)</f>
        <v>122494574.4438909</v>
      </c>
      <c r="N4" s="394">
        <f t="shared" ref="N4" si="6">SUM(N5,N37,N44:N52)</f>
        <v>115573544.02980086</v>
      </c>
      <c r="O4" s="394">
        <f t="shared" ref="O4" si="7">SUM(O5,O37,O44:O52)</f>
        <v>111522680.34196609</v>
      </c>
      <c r="P4" s="395">
        <f t="shared" ref="P4" si="8">SUM(P5,P37,P44:P52)</f>
        <v>111672564.26375084</v>
      </c>
      <c r="Q4" s="396"/>
      <c r="R4" s="469">
        <f>SUM(R5,R37,R44:R52)</f>
        <v>535172207.29950225</v>
      </c>
      <c r="S4" s="394">
        <f t="shared" ref="S4" si="9">SUM(S5,S37,S44:S52)</f>
        <v>566456842.52464199</v>
      </c>
      <c r="T4" s="394">
        <f t="shared" ref="T4" si="10">SUM(T5,T37,T44:T52)</f>
        <v>584224070.46748662</v>
      </c>
      <c r="U4" s="394">
        <f t="shared" ref="U4" si="11">SUM(U5,U37,U44:U52)</f>
        <v>497135143.86852312</v>
      </c>
      <c r="V4" s="394">
        <f t="shared" ref="V4" si="12">SUM(V5,V37,V44:V52)</f>
        <v>494956451.27301317</v>
      </c>
      <c r="W4" s="394">
        <f t="shared" ref="W4" si="13">SUM(W5,W37,W44:W52)</f>
        <v>481735706.8120079</v>
      </c>
      <c r="X4" s="395">
        <f t="shared" ref="X4" si="14">SUM(X5,X37,X44:X52)</f>
        <v>470270488.59340543</v>
      </c>
      <c r="AF4" s="382"/>
    </row>
    <row r="5" spans="1:32" ht="12" x14ac:dyDescent="0.2">
      <c r="A5" s="421" t="s">
        <v>224</v>
      </c>
      <c r="B5" s="428">
        <f>SUM(B6,B16,B26,B36)</f>
        <v>222557737.60500002</v>
      </c>
      <c r="C5" s="422">
        <f t="shared" ref="C5:H5" si="15">SUM(C6,C16,C26,C36)</f>
        <v>231598290</v>
      </c>
      <c r="D5" s="422">
        <f t="shared" si="15"/>
        <v>225649136.95251137</v>
      </c>
      <c r="E5" s="422">
        <f t="shared" si="15"/>
        <v>213514552.70286202</v>
      </c>
      <c r="F5" s="422">
        <f t="shared" si="15"/>
        <v>207374099.97740108</v>
      </c>
      <c r="G5" s="422">
        <f t="shared" si="15"/>
        <v>202222635.28845212</v>
      </c>
      <c r="H5" s="427">
        <f t="shared" si="15"/>
        <v>200444935.91374061</v>
      </c>
      <c r="I5" s="400"/>
      <c r="J5" s="428">
        <f>SUM(J6,J16,J26,J36)</f>
        <v>145165025.13041028</v>
      </c>
      <c r="K5" s="422">
        <f t="shared" ref="K5:P5" si="16">SUM(K6,K16,K26,K36)</f>
        <v>136522181.72387725</v>
      </c>
      <c r="L5" s="422">
        <f t="shared" si="16"/>
        <v>136321796.79498437</v>
      </c>
      <c r="M5" s="422">
        <f t="shared" si="16"/>
        <v>121393940.05196804</v>
      </c>
      <c r="N5" s="422">
        <f>SUM(N6,N16,N26,N36)</f>
        <v>114535250.62887008</v>
      </c>
      <c r="O5" s="422">
        <f t="shared" si="16"/>
        <v>110513343.54011577</v>
      </c>
      <c r="P5" s="427">
        <f t="shared" si="16"/>
        <v>110661763.71466689</v>
      </c>
      <c r="Q5" s="400"/>
      <c r="R5" s="428">
        <f>SUM(R6,R16,R26,R36)</f>
        <v>367722762.73541033</v>
      </c>
      <c r="S5" s="422">
        <f t="shared" ref="S5" si="17">SUM(S6,S16,S26,S36)</f>
        <v>368120471.72387725</v>
      </c>
      <c r="T5" s="422">
        <f t="shared" ref="T5" si="18">SUM(T6,T16,T26,T36)</f>
        <v>361970933.74749565</v>
      </c>
      <c r="U5" s="422">
        <f t="shared" ref="U5" si="19">SUM(U6,U16,U26,U36)</f>
        <v>334908492.75483006</v>
      </c>
      <c r="V5" s="422">
        <f t="shared" ref="V5" si="20">SUM(V6,V16,V26,V36)</f>
        <v>321909350.60627121</v>
      </c>
      <c r="W5" s="422">
        <f t="shared" ref="W5" si="21">SUM(W6,W16,W26,W36)</f>
        <v>312735978.82856792</v>
      </c>
      <c r="X5" s="427">
        <f>SUM(X6,X16,X26,X36)</f>
        <v>311106699.62840748</v>
      </c>
      <c r="AF5" s="382"/>
    </row>
    <row r="6" spans="1:32" ht="12" x14ac:dyDescent="0.2">
      <c r="A6" s="231" t="s">
        <v>48</v>
      </c>
      <c r="B6" s="426">
        <f t="shared" ref="B6:P6" si="22">SUM(B7:B15)</f>
        <v>172519859.76500002</v>
      </c>
      <c r="C6" s="65">
        <f t="shared" si="22"/>
        <v>178797800</v>
      </c>
      <c r="D6" s="65">
        <f t="shared" si="22"/>
        <v>167541666.59004506</v>
      </c>
      <c r="E6" s="61">
        <f t="shared" si="22"/>
        <v>163976309.83888698</v>
      </c>
      <c r="F6" s="61">
        <f t="shared" si="22"/>
        <v>162389403.33844754</v>
      </c>
      <c r="G6" s="61">
        <f t="shared" si="22"/>
        <v>157971362.78444678</v>
      </c>
      <c r="H6" s="62">
        <f t="shared" si="22"/>
        <v>153692300.0403547</v>
      </c>
      <c r="I6" s="405"/>
      <c r="J6" s="426">
        <f t="shared" si="22"/>
        <v>112527427.92851993</v>
      </c>
      <c r="K6" s="65">
        <f t="shared" si="22"/>
        <v>105397435.11676817</v>
      </c>
      <c r="L6" s="65">
        <f t="shared" si="22"/>
        <v>101222356.08848527</v>
      </c>
      <c r="M6" s="61">
        <f t="shared" si="22"/>
        <v>93227773.878688112</v>
      </c>
      <c r="N6" s="61">
        <f t="shared" si="22"/>
        <v>89690694.241834715</v>
      </c>
      <c r="O6" s="61">
        <f t="shared" si="22"/>
        <v>86325780.248685032</v>
      </c>
      <c r="P6" s="62">
        <f t="shared" si="22"/>
        <v>84847035.306478336</v>
      </c>
      <c r="Q6" s="405"/>
      <c r="R6" s="426">
        <f>SUM(R7:R15)</f>
        <v>285047287.69351995</v>
      </c>
      <c r="S6" s="65">
        <f t="shared" ref="S6" si="23">SUM(S7:S15)</f>
        <v>284195235.11676818</v>
      </c>
      <c r="T6" s="65">
        <f>SUM(T7:T15)</f>
        <v>268764022.67853028</v>
      </c>
      <c r="U6" s="61">
        <f t="shared" ref="U6:W6" si="24">SUM(U7:U15)</f>
        <v>257204083.71757507</v>
      </c>
      <c r="V6" s="65">
        <f t="shared" si="24"/>
        <v>252080097.58028227</v>
      </c>
      <c r="W6" s="65">
        <f t="shared" si="24"/>
        <v>244297143.03313184</v>
      </c>
      <c r="X6" s="66">
        <f>SUM(X7:X15)</f>
        <v>238539335.34683302</v>
      </c>
      <c r="AF6" s="382"/>
    </row>
    <row r="7" spans="1:32" ht="12" x14ac:dyDescent="0.2">
      <c r="A7" s="75" t="s">
        <v>5</v>
      </c>
      <c r="B7" s="406">
        <f>Direct_REAL!B7</f>
        <v>14483821.029500002</v>
      </c>
      <c r="C7" s="403">
        <f>Direct_REAL!C7</f>
        <v>15924250</v>
      </c>
      <c r="D7" s="403">
        <f>Direct_REAL!D7</f>
        <v>14795299.139681041</v>
      </c>
      <c r="E7" s="403">
        <f>Direct_REAL!E7</f>
        <v>13265807.522846628</v>
      </c>
      <c r="F7" s="403">
        <f>Direct_REAL!F7</f>
        <v>14265850.281836079</v>
      </c>
      <c r="G7" s="403">
        <f>Direct_REAL!G7</f>
        <v>12739627.177230969</v>
      </c>
      <c r="H7" s="404">
        <f>Direct_REAL!H7</f>
        <v>12320737.672159957</v>
      </c>
      <c r="I7" s="405"/>
      <c r="J7" s="406">
        <f t="shared" ref="J7:J15" si="25">R7-B7</f>
        <v>9447185.5544441771</v>
      </c>
      <c r="K7" s="403">
        <f t="shared" ref="K7:K15" si="26">S7-C7</f>
        <v>9387000.8812088035</v>
      </c>
      <c r="L7" s="403">
        <f t="shared" ref="L7:L15" si="27">T7-D7</f>
        <v>8936707.8656482175</v>
      </c>
      <c r="M7" s="403">
        <f t="shared" ref="M7:M15" si="28">U7-E7</f>
        <v>7542302.0610291585</v>
      </c>
      <c r="N7" s="403">
        <f t="shared" ref="N7:N15" si="29">V7-F7</f>
        <v>7878535.4093087334</v>
      </c>
      <c r="O7" s="403">
        <f t="shared" ref="O7:O15" si="30">W7-G7</f>
        <v>6963124.2338903621</v>
      </c>
      <c r="P7" s="404">
        <f t="shared" ref="P7:P15" si="31">X7-H7</f>
        <v>6802683.3058602009</v>
      </c>
      <c r="Q7" s="405"/>
      <c r="R7" s="406">
        <f>Capex_fully_loaded!B7</f>
        <v>23931006.583944179</v>
      </c>
      <c r="S7" s="403">
        <f>Capex_fully_loaded!C7</f>
        <v>25311250.881208804</v>
      </c>
      <c r="T7" s="403">
        <f>Capex_fully_loaded!D7</f>
        <v>23732007.005329259</v>
      </c>
      <c r="U7" s="403">
        <f>Capex_fully_loaded!E7</f>
        <v>20808109.583875787</v>
      </c>
      <c r="V7" s="403">
        <f>Capex_fully_loaded!F7</f>
        <v>22144385.691144813</v>
      </c>
      <c r="W7" s="403">
        <f>Capex_fully_loaded!G7</f>
        <v>19702751.411121331</v>
      </c>
      <c r="X7" s="404">
        <f>Capex_fully_loaded!H7</f>
        <v>19123420.978020158</v>
      </c>
      <c r="AF7" s="382"/>
    </row>
    <row r="8" spans="1:32" ht="12" x14ac:dyDescent="0.2">
      <c r="A8" s="75" t="s">
        <v>6</v>
      </c>
      <c r="B8" s="406">
        <f>Direct_REAL!B8</f>
        <v>74813091.932100013</v>
      </c>
      <c r="C8" s="403">
        <f>Direct_REAL!C8</f>
        <v>78252000</v>
      </c>
      <c r="D8" s="403">
        <f>Direct_REAL!D8</f>
        <v>78079490.409666032</v>
      </c>
      <c r="E8" s="403">
        <f>Direct_REAL!E8</f>
        <v>76785255.990875244</v>
      </c>
      <c r="F8" s="403">
        <f>Direct_REAL!F8</f>
        <v>74002049.374083593</v>
      </c>
      <c r="G8" s="403">
        <f>Direct_REAL!G8</f>
        <v>74934856.883143023</v>
      </c>
      <c r="H8" s="404">
        <f>Direct_REAL!H8</f>
        <v>73937333.413178653</v>
      </c>
      <c r="I8" s="405"/>
      <c r="J8" s="406">
        <f t="shared" si="25"/>
        <v>48797424.377497837</v>
      </c>
      <c r="K8" s="403">
        <f t="shared" si="26"/>
        <v>46127861.152415425</v>
      </c>
      <c r="L8" s="403">
        <f t="shared" si="27"/>
        <v>47181381.091572911</v>
      </c>
      <c r="M8" s="403">
        <f t="shared" si="28"/>
        <v>43655328.393356264</v>
      </c>
      <c r="N8" s="403">
        <f t="shared" si="29"/>
        <v>40876034.027804032</v>
      </c>
      <c r="O8" s="403">
        <f t="shared" si="30"/>
        <v>40943058.794940397</v>
      </c>
      <c r="P8" s="404">
        <f t="shared" si="31"/>
        <v>40813546.585451871</v>
      </c>
      <c r="Q8" s="405"/>
      <c r="R8" s="406">
        <f>Capex_fully_loaded!B8</f>
        <v>123610516.30959785</v>
      </c>
      <c r="S8" s="403">
        <f>Capex_fully_loaded!C8</f>
        <v>124379861.15241542</v>
      </c>
      <c r="T8" s="403">
        <f>Capex_fully_loaded!D8</f>
        <v>125260871.50123894</v>
      </c>
      <c r="U8" s="403">
        <f>Capex_fully_loaded!E8</f>
        <v>120440584.38423151</v>
      </c>
      <c r="V8" s="403">
        <f>Capex_fully_loaded!F8</f>
        <v>114878083.40188763</v>
      </c>
      <c r="W8" s="403">
        <f>Capex_fully_loaded!G8</f>
        <v>115877915.67808342</v>
      </c>
      <c r="X8" s="404">
        <f>Capex_fully_loaded!H8</f>
        <v>114750879.99863052</v>
      </c>
      <c r="AF8" s="382"/>
    </row>
    <row r="9" spans="1:32" ht="12" x14ac:dyDescent="0.2">
      <c r="A9" s="75" t="s">
        <v>7</v>
      </c>
      <c r="B9" s="406">
        <f>Direct_REAL!B9</f>
        <v>21777163.130000003</v>
      </c>
      <c r="C9" s="403">
        <f>Direct_REAL!C9</f>
        <v>19520000</v>
      </c>
      <c r="D9" s="403">
        <f>Direct_REAL!D9</f>
        <v>21625728.158384454</v>
      </c>
      <c r="E9" s="403">
        <f>Direct_REAL!E9</f>
        <v>22198225.207276829</v>
      </c>
      <c r="F9" s="403">
        <f>Direct_REAL!F9</f>
        <v>21517117.080059182</v>
      </c>
      <c r="G9" s="403">
        <f>Direct_REAL!G9</f>
        <v>20873926.209100422</v>
      </c>
      <c r="H9" s="404">
        <f>Direct_REAL!H9</f>
        <v>20288111.854470443</v>
      </c>
      <c r="I9" s="405"/>
      <c r="J9" s="406">
        <f t="shared" si="25"/>
        <v>14204324.985753603</v>
      </c>
      <c r="K9" s="403">
        <f t="shared" si="26"/>
        <v>11506617.718334984</v>
      </c>
      <c r="L9" s="403">
        <f t="shared" si="27"/>
        <v>13062447.275234405</v>
      </c>
      <c r="M9" s="403">
        <f t="shared" si="28"/>
        <v>12620846.44630111</v>
      </c>
      <c r="N9" s="403">
        <f t="shared" si="29"/>
        <v>11883159.115817498</v>
      </c>
      <c r="O9" s="403">
        <f t="shared" si="30"/>
        <v>11409104.789408643</v>
      </c>
      <c r="P9" s="404">
        <f t="shared" si="31"/>
        <v>11201731.86802664</v>
      </c>
      <c r="Q9" s="405"/>
      <c r="R9" s="406">
        <f>Capex_fully_loaded!B9</f>
        <v>35981488.115753606</v>
      </c>
      <c r="S9" s="403">
        <f>Capex_fully_loaded!C9</f>
        <v>31026617.718334984</v>
      </c>
      <c r="T9" s="403">
        <f>Capex_fully_loaded!D9</f>
        <v>34688175.433618858</v>
      </c>
      <c r="U9" s="403">
        <f>Capex_fully_loaded!E9</f>
        <v>34819071.653577939</v>
      </c>
      <c r="V9" s="403">
        <f>Capex_fully_loaded!F9</f>
        <v>33400276.19587668</v>
      </c>
      <c r="W9" s="403">
        <f>Capex_fully_loaded!G9</f>
        <v>32283030.998509064</v>
      </c>
      <c r="X9" s="404">
        <f>Capex_fully_loaded!H9</f>
        <v>31489843.722497083</v>
      </c>
      <c r="AF9" s="382"/>
    </row>
    <row r="10" spans="1:32" ht="12" x14ac:dyDescent="0.2">
      <c r="A10" s="75" t="s">
        <v>8</v>
      </c>
      <c r="B10" s="406">
        <f>Direct_REAL!B10</f>
        <v>21386212.41</v>
      </c>
      <c r="C10" s="403">
        <f>Direct_REAL!C10</f>
        <v>23677550</v>
      </c>
      <c r="D10" s="403">
        <f>Direct_REAL!D10</f>
        <v>15361075.441431446</v>
      </c>
      <c r="E10" s="403">
        <f>Direct_REAL!E10</f>
        <v>15499476.650025381</v>
      </c>
      <c r="F10" s="403">
        <f>Direct_REAL!F10</f>
        <v>17925790.641505998</v>
      </c>
      <c r="G10" s="403">
        <f>Direct_REAL!G10</f>
        <v>15667066.326719217</v>
      </c>
      <c r="H10" s="404">
        <f>Direct_REAL!H10</f>
        <v>13597072.396351244</v>
      </c>
      <c r="I10" s="405"/>
      <c r="J10" s="406">
        <f t="shared" si="25"/>
        <v>13949324.320738401</v>
      </c>
      <c r="K10" s="403">
        <f t="shared" si="26"/>
        <v>13957403.501883321</v>
      </c>
      <c r="L10" s="403">
        <f t="shared" si="27"/>
        <v>9278450.028365938</v>
      </c>
      <c r="M10" s="403">
        <f t="shared" si="28"/>
        <v>8812259.222141536</v>
      </c>
      <c r="N10" s="403">
        <f t="shared" si="29"/>
        <v>9899793.809611138</v>
      </c>
      <c r="O10" s="403">
        <f t="shared" si="30"/>
        <v>8563180.6720781922</v>
      </c>
      <c r="P10" s="404">
        <f t="shared" si="31"/>
        <v>7507389.562253017</v>
      </c>
      <c r="Q10" s="405"/>
      <c r="R10" s="406">
        <f>Capex_fully_loaded!B10</f>
        <v>35335536.730738401</v>
      </c>
      <c r="S10" s="403">
        <f>Capex_fully_loaded!C10</f>
        <v>37634953.501883321</v>
      </c>
      <c r="T10" s="403">
        <f>Capex_fully_loaded!D10</f>
        <v>24639525.469797384</v>
      </c>
      <c r="U10" s="403">
        <f>Capex_fully_loaded!E10</f>
        <v>24311735.872166917</v>
      </c>
      <c r="V10" s="403">
        <f>Capex_fully_loaded!F10</f>
        <v>27825584.451117136</v>
      </c>
      <c r="W10" s="403">
        <f>Capex_fully_loaded!G10</f>
        <v>24230246.998797409</v>
      </c>
      <c r="X10" s="404">
        <f>Capex_fully_loaded!H10</f>
        <v>21104461.958604261</v>
      </c>
      <c r="AF10" s="382"/>
    </row>
    <row r="11" spans="1:32" ht="12" x14ac:dyDescent="0.2">
      <c r="A11" s="75" t="s">
        <v>9</v>
      </c>
      <c r="B11" s="406">
        <f>Direct_REAL!B11</f>
        <v>31163992.213399995</v>
      </c>
      <c r="C11" s="403">
        <f>Direct_REAL!C11</f>
        <v>31661000</v>
      </c>
      <c r="D11" s="403">
        <f>Direct_REAL!D11</f>
        <v>28309969.358072218</v>
      </c>
      <c r="E11" s="403">
        <f>Direct_REAL!E11</f>
        <v>27657390.581548497</v>
      </c>
      <c r="F11" s="403">
        <f>Direct_REAL!F11</f>
        <v>26472065.248295851</v>
      </c>
      <c r="G11" s="403">
        <f>Direct_REAL!G11</f>
        <v>26278563.386897951</v>
      </c>
      <c r="H11" s="404">
        <f>Direct_REAL!H11</f>
        <v>25859837.039593622</v>
      </c>
      <c r="I11" s="405"/>
      <c r="J11" s="406">
        <f t="shared" si="25"/>
        <v>20326957.676264983</v>
      </c>
      <c r="K11" s="403">
        <f t="shared" si="26"/>
        <v>18663474.568657987</v>
      </c>
      <c r="L11" s="403">
        <f t="shared" si="27"/>
        <v>17103607.083549734</v>
      </c>
      <c r="M11" s="403">
        <f t="shared" si="28"/>
        <v>15724459.195620552</v>
      </c>
      <c r="N11" s="403">
        <f t="shared" si="29"/>
        <v>14620988.971861042</v>
      </c>
      <c r="O11" s="403">
        <f t="shared" si="30"/>
        <v>14360416.052675836</v>
      </c>
      <c r="P11" s="404">
        <f t="shared" si="31"/>
        <v>14276220.279132567</v>
      </c>
      <c r="Q11" s="405"/>
      <c r="R11" s="406">
        <f>Capex_fully_loaded!B11</f>
        <v>51490949.889664978</v>
      </c>
      <c r="S11" s="403">
        <f>Capex_fully_loaded!C11</f>
        <v>50324474.568657987</v>
      </c>
      <c r="T11" s="403">
        <f>Capex_fully_loaded!D11</f>
        <v>45413576.441621952</v>
      </c>
      <c r="U11" s="403">
        <f>Capex_fully_loaded!E11</f>
        <v>43381849.777169049</v>
      </c>
      <c r="V11" s="403">
        <f>Capex_fully_loaded!F11</f>
        <v>41093054.220156893</v>
      </c>
      <c r="W11" s="403">
        <f>Capex_fully_loaded!G11</f>
        <v>40638979.439573787</v>
      </c>
      <c r="X11" s="404">
        <f>Capex_fully_loaded!H11</f>
        <v>40136057.318726189</v>
      </c>
      <c r="AF11" s="382"/>
    </row>
    <row r="12" spans="1:32" ht="12" x14ac:dyDescent="0.2">
      <c r="A12" s="75" t="s">
        <v>10</v>
      </c>
      <c r="B12" s="406">
        <f>Direct_REAL!B12</f>
        <v>2221791.98</v>
      </c>
      <c r="C12" s="403">
        <f>Direct_REAL!C12</f>
        <v>2673000</v>
      </c>
      <c r="D12" s="403">
        <f>Direct_REAL!D12</f>
        <v>3118354.595777283</v>
      </c>
      <c r="E12" s="403">
        <f>Direct_REAL!E12</f>
        <v>2996422.5504708048</v>
      </c>
      <c r="F12" s="403">
        <f>Direct_REAL!F12</f>
        <v>2885507.1245216355</v>
      </c>
      <c r="G12" s="403">
        <f>Direct_REAL!G12</f>
        <v>2786635.5796542382</v>
      </c>
      <c r="H12" s="404">
        <f>Direct_REAL!H12</f>
        <v>2718980.7659929893</v>
      </c>
      <c r="I12" s="405"/>
      <c r="J12" s="406">
        <f t="shared" si="25"/>
        <v>1449181.1971222977</v>
      </c>
      <c r="K12" s="403">
        <f t="shared" si="26"/>
        <v>1575675.6742371619</v>
      </c>
      <c r="L12" s="403">
        <f t="shared" si="27"/>
        <v>1883559.3509036615</v>
      </c>
      <c r="M12" s="403">
        <f t="shared" si="28"/>
        <v>1703622.1835126262</v>
      </c>
      <c r="N12" s="403">
        <f t="shared" si="29"/>
        <v>1593565.7255075593</v>
      </c>
      <c r="O12" s="403">
        <f t="shared" si="30"/>
        <v>1523097.1413661921</v>
      </c>
      <c r="P12" s="404">
        <f t="shared" si="31"/>
        <v>1501238.4451273591</v>
      </c>
      <c r="Q12" s="405"/>
      <c r="R12" s="406">
        <f>Capex_fully_loaded!B12</f>
        <v>3670973.1771222977</v>
      </c>
      <c r="S12" s="403">
        <f>Capex_fully_loaded!C12</f>
        <v>4248675.6742371619</v>
      </c>
      <c r="T12" s="403">
        <f>Capex_fully_loaded!D12</f>
        <v>5001913.9466809444</v>
      </c>
      <c r="U12" s="403">
        <f>Capex_fully_loaded!E12</f>
        <v>4700044.733983431</v>
      </c>
      <c r="V12" s="403">
        <f>Capex_fully_loaded!F12</f>
        <v>4479072.8500291947</v>
      </c>
      <c r="W12" s="403">
        <f>Capex_fully_loaded!G12</f>
        <v>4309732.7210204303</v>
      </c>
      <c r="X12" s="404">
        <f>Capex_fully_loaded!H12</f>
        <v>4220219.2111203484</v>
      </c>
      <c r="AF12" s="382"/>
    </row>
    <row r="13" spans="1:32" ht="12" x14ac:dyDescent="0.2">
      <c r="A13" s="75" t="s">
        <v>42</v>
      </c>
      <c r="B13" s="406">
        <f>Direct_REAL!B13</f>
        <v>6673787.0699999994</v>
      </c>
      <c r="C13" s="403">
        <f>Direct_REAL!C13</f>
        <v>7090000</v>
      </c>
      <c r="D13" s="403">
        <f>Direct_REAL!D13</f>
        <v>6251749.4870325914</v>
      </c>
      <c r="E13" s="403">
        <f>Direct_REAL!E13</f>
        <v>5573731.3358436041</v>
      </c>
      <c r="F13" s="403">
        <f>Direct_REAL!F13</f>
        <v>5321023.588145203</v>
      </c>
      <c r="G13" s="403">
        <f>Direct_REAL!G13</f>
        <v>4690687.2217009449</v>
      </c>
      <c r="H13" s="404">
        <f>Direct_REAL!H13</f>
        <v>4970226.8986077625</v>
      </c>
      <c r="I13" s="405"/>
      <c r="J13" s="406">
        <f t="shared" si="25"/>
        <v>4353029.8166986415</v>
      </c>
      <c r="K13" s="403">
        <f t="shared" si="26"/>
        <v>4179401.6200304832</v>
      </c>
      <c r="L13" s="403">
        <f t="shared" si="27"/>
        <v>3776203.3932103934</v>
      </c>
      <c r="M13" s="403">
        <f t="shared" si="28"/>
        <v>3168956.3767268639</v>
      </c>
      <c r="N13" s="403">
        <f t="shared" si="29"/>
        <v>2938617.181924711</v>
      </c>
      <c r="O13" s="403">
        <f t="shared" si="30"/>
        <v>2563798.5643254062</v>
      </c>
      <c r="P13" s="404">
        <f t="shared" si="31"/>
        <v>2744225.2606266998</v>
      </c>
      <c r="Q13" s="405"/>
      <c r="R13" s="406">
        <f>Capex_fully_loaded!B13</f>
        <v>11026816.886698641</v>
      </c>
      <c r="S13" s="403">
        <f>Capex_fully_loaded!C13</f>
        <v>11269401.620030483</v>
      </c>
      <c r="T13" s="403">
        <f>Capex_fully_loaded!D13</f>
        <v>10027952.880242985</v>
      </c>
      <c r="U13" s="403">
        <f>Capex_fully_loaded!E13</f>
        <v>8742687.712570468</v>
      </c>
      <c r="V13" s="403">
        <f>Capex_fully_loaded!F13</f>
        <v>8259640.7700699139</v>
      </c>
      <c r="W13" s="403">
        <f>Capex_fully_loaded!G13</f>
        <v>7254485.7860263512</v>
      </c>
      <c r="X13" s="404">
        <f>Capex_fully_loaded!H13</f>
        <v>7714452.1592344623</v>
      </c>
      <c r="AF13" s="382"/>
    </row>
    <row r="14" spans="1:32" ht="12" x14ac:dyDescent="0.2">
      <c r="A14" s="75" t="s">
        <v>11</v>
      </c>
      <c r="B14" s="406">
        <f>Direct_REAL!B14</f>
        <v>0</v>
      </c>
      <c r="C14" s="403">
        <f>Direct_REAL!C14</f>
        <v>0</v>
      </c>
      <c r="D14" s="403">
        <f>Direct_REAL!D14</f>
        <v>0</v>
      </c>
      <c r="E14" s="403">
        <f>Direct_REAL!E14</f>
        <v>0</v>
      </c>
      <c r="F14" s="403">
        <f>Direct_REAL!F14</f>
        <v>0</v>
      </c>
      <c r="G14" s="403">
        <f>Direct_REAL!G14</f>
        <v>0</v>
      </c>
      <c r="H14" s="404">
        <f>Direct_REAL!H14</f>
        <v>0</v>
      </c>
      <c r="I14" s="405"/>
      <c r="J14" s="406">
        <f t="shared" si="25"/>
        <v>0</v>
      </c>
      <c r="K14" s="403">
        <f t="shared" si="26"/>
        <v>0</v>
      </c>
      <c r="L14" s="403">
        <f t="shared" si="27"/>
        <v>0</v>
      </c>
      <c r="M14" s="403">
        <f t="shared" si="28"/>
        <v>0</v>
      </c>
      <c r="N14" s="403">
        <f t="shared" si="29"/>
        <v>0</v>
      </c>
      <c r="O14" s="403">
        <f t="shared" si="30"/>
        <v>0</v>
      </c>
      <c r="P14" s="404">
        <f t="shared" si="31"/>
        <v>0</v>
      </c>
      <c r="Q14" s="405"/>
      <c r="R14" s="406">
        <f>Capex_fully_loaded!B14</f>
        <v>0</v>
      </c>
      <c r="S14" s="403">
        <f>Capex_fully_loaded!C14</f>
        <v>0</v>
      </c>
      <c r="T14" s="403">
        <f>Capex_fully_loaded!D14</f>
        <v>0</v>
      </c>
      <c r="U14" s="403">
        <f>Capex_fully_loaded!E14</f>
        <v>0</v>
      </c>
      <c r="V14" s="403">
        <f>Capex_fully_loaded!F14</f>
        <v>0</v>
      </c>
      <c r="W14" s="403">
        <f>Capex_fully_loaded!G14</f>
        <v>0</v>
      </c>
      <c r="X14" s="404">
        <f>Capex_fully_loaded!H14</f>
        <v>0</v>
      </c>
      <c r="AF14" s="382"/>
    </row>
    <row r="15" spans="1:32" ht="12" x14ac:dyDescent="0.2">
      <c r="A15" s="75" t="s">
        <v>12</v>
      </c>
      <c r="B15" s="406">
        <f>Direct_REAL!B15</f>
        <v>0</v>
      </c>
      <c r="C15" s="403">
        <f>Direct_REAL!C15</f>
        <v>0</v>
      </c>
      <c r="D15" s="403">
        <f>Direct_REAL!D15</f>
        <v>0</v>
      </c>
      <c r="E15" s="403">
        <f>Direct_REAL!E15</f>
        <v>0</v>
      </c>
      <c r="F15" s="403">
        <f>Direct_REAL!F15</f>
        <v>0</v>
      </c>
      <c r="G15" s="403">
        <f>Direct_REAL!G15</f>
        <v>0</v>
      </c>
      <c r="H15" s="404">
        <f>Direct_REAL!H15</f>
        <v>0</v>
      </c>
      <c r="I15" s="405"/>
      <c r="J15" s="406">
        <f t="shared" si="25"/>
        <v>0</v>
      </c>
      <c r="K15" s="403">
        <f t="shared" si="26"/>
        <v>0</v>
      </c>
      <c r="L15" s="403">
        <f t="shared" si="27"/>
        <v>0</v>
      </c>
      <c r="M15" s="403">
        <f t="shared" si="28"/>
        <v>0</v>
      </c>
      <c r="N15" s="403">
        <f t="shared" si="29"/>
        <v>0</v>
      </c>
      <c r="O15" s="403">
        <f t="shared" si="30"/>
        <v>0</v>
      </c>
      <c r="P15" s="404">
        <f t="shared" si="31"/>
        <v>0</v>
      </c>
      <c r="Q15" s="405"/>
      <c r="R15" s="406">
        <f>Capex_fully_loaded!B15</f>
        <v>0</v>
      </c>
      <c r="S15" s="403">
        <f>Capex_fully_loaded!C15</f>
        <v>0</v>
      </c>
      <c r="T15" s="403">
        <f>Capex_fully_loaded!D15</f>
        <v>0</v>
      </c>
      <c r="U15" s="403">
        <f>Capex_fully_loaded!E15</f>
        <v>0</v>
      </c>
      <c r="V15" s="403">
        <f>Capex_fully_loaded!F15</f>
        <v>0</v>
      </c>
      <c r="W15" s="403">
        <f>Capex_fully_loaded!G15</f>
        <v>0</v>
      </c>
      <c r="X15" s="404">
        <f>Capex_fully_loaded!H15</f>
        <v>0</v>
      </c>
      <c r="AF15" s="382"/>
    </row>
    <row r="16" spans="1:32" ht="12" x14ac:dyDescent="0.2">
      <c r="A16" s="231" t="s">
        <v>71</v>
      </c>
      <c r="B16" s="426">
        <f t="shared" ref="B16:H16" si="32">SUM(B17:B25)</f>
        <v>4719107.49</v>
      </c>
      <c r="C16" s="65">
        <f t="shared" si="32"/>
        <v>4685000.0000000009</v>
      </c>
      <c r="D16" s="65">
        <f t="shared" si="32"/>
        <v>4871685.6461684583</v>
      </c>
      <c r="E16" s="61">
        <f t="shared" si="32"/>
        <v>4900371.701176554</v>
      </c>
      <c r="F16" s="61">
        <f t="shared" si="32"/>
        <v>4931209.5302450703</v>
      </c>
      <c r="G16" s="61">
        <f t="shared" si="32"/>
        <v>4962422.0484820548</v>
      </c>
      <c r="H16" s="62">
        <f t="shared" si="32"/>
        <v>4995526.1100107534</v>
      </c>
      <c r="I16" s="405"/>
      <c r="J16" s="426">
        <f t="shared" ref="J16:P16" si="33">SUM(J17:J25)</f>
        <v>3078074.771746634</v>
      </c>
      <c r="K16" s="65">
        <f t="shared" si="33"/>
        <v>2761706.1480737403</v>
      </c>
      <c r="L16" s="65">
        <f t="shared" si="33"/>
        <v>2942612.4502384919</v>
      </c>
      <c r="M16" s="61">
        <f t="shared" si="33"/>
        <v>2786116.3768025474</v>
      </c>
      <c r="N16" s="61">
        <f t="shared" si="33"/>
        <v>2723336.3682328444</v>
      </c>
      <c r="O16" s="61">
        <f t="shared" si="33"/>
        <v>2712321.2271422041</v>
      </c>
      <c r="P16" s="62">
        <f t="shared" si="33"/>
        <v>2758193.7838432905</v>
      </c>
      <c r="Q16" s="405"/>
      <c r="R16" s="426">
        <f>SUM(R17:R25)</f>
        <v>7797182.2617466329</v>
      </c>
      <c r="S16" s="65">
        <f t="shared" ref="S16" si="34">SUM(S17:S25)</f>
        <v>7446706.1480737422</v>
      </c>
      <c r="T16" s="65">
        <f>SUM(T17:T25)</f>
        <v>7814298.0964069497</v>
      </c>
      <c r="U16" s="61">
        <f t="shared" ref="U16:W16" si="35">SUM(U17:U25)</f>
        <v>7686488.0779791018</v>
      </c>
      <c r="V16" s="65">
        <f t="shared" si="35"/>
        <v>7654545.8984779138</v>
      </c>
      <c r="W16" s="65">
        <f t="shared" si="35"/>
        <v>7674743.2756242584</v>
      </c>
      <c r="X16" s="66">
        <f>SUM(X17:X25)</f>
        <v>7753719.8938540434</v>
      </c>
      <c r="AF16" s="382"/>
    </row>
    <row r="17" spans="1:32" ht="12" x14ac:dyDescent="0.2">
      <c r="A17" s="75" t="s">
        <v>5</v>
      </c>
      <c r="B17" s="406">
        <f>Direct_REAL!B17</f>
        <v>0</v>
      </c>
      <c r="C17" s="403">
        <f>Direct_REAL!C17</f>
        <v>0</v>
      </c>
      <c r="D17" s="403">
        <f>Direct_REAL!D17</f>
        <v>0</v>
      </c>
      <c r="E17" s="403">
        <f>Direct_REAL!E17</f>
        <v>0</v>
      </c>
      <c r="F17" s="403">
        <f>Direct_REAL!F17</f>
        <v>0</v>
      </c>
      <c r="G17" s="403">
        <f>Direct_REAL!G17</f>
        <v>0</v>
      </c>
      <c r="H17" s="404">
        <f>Direct_REAL!H17</f>
        <v>0</v>
      </c>
      <c r="I17" s="405"/>
      <c r="J17" s="406">
        <f t="shared" ref="J17:J25" si="36">R17-B17</f>
        <v>0</v>
      </c>
      <c r="K17" s="403">
        <f t="shared" ref="K17:K25" si="37">S17-C17</f>
        <v>0</v>
      </c>
      <c r="L17" s="403">
        <f t="shared" ref="L17:L25" si="38">T17-D17</f>
        <v>0</v>
      </c>
      <c r="M17" s="403">
        <f t="shared" ref="M17:M25" si="39">U17-E17</f>
        <v>0</v>
      </c>
      <c r="N17" s="403">
        <f t="shared" ref="N17:N25" si="40">V17-F17</f>
        <v>0</v>
      </c>
      <c r="O17" s="403">
        <f t="shared" ref="O17:O25" si="41">W17-G17</f>
        <v>0</v>
      </c>
      <c r="P17" s="404">
        <f t="shared" ref="P17:P25" si="42">X17-H17</f>
        <v>0</v>
      </c>
      <c r="Q17" s="405"/>
      <c r="R17" s="406">
        <f>Capex_fully_loaded!B17</f>
        <v>0</v>
      </c>
      <c r="S17" s="403">
        <f>Capex_fully_loaded!C17</f>
        <v>0</v>
      </c>
      <c r="T17" s="403">
        <f>Capex_fully_loaded!D17</f>
        <v>0</v>
      </c>
      <c r="U17" s="403">
        <f>Capex_fully_loaded!E17</f>
        <v>0</v>
      </c>
      <c r="V17" s="403">
        <f>Capex_fully_loaded!F17</f>
        <v>0</v>
      </c>
      <c r="W17" s="403">
        <f>Capex_fully_loaded!G17</f>
        <v>0</v>
      </c>
      <c r="X17" s="404">
        <f>Capex_fully_loaded!H17</f>
        <v>0</v>
      </c>
      <c r="AF17" s="382"/>
    </row>
    <row r="18" spans="1:32" ht="12" x14ac:dyDescent="0.2">
      <c r="A18" s="75" t="s">
        <v>6</v>
      </c>
      <c r="B18" s="406">
        <f>Direct_REAL!B18</f>
        <v>2340000</v>
      </c>
      <c r="C18" s="403">
        <f>Direct_REAL!C18</f>
        <v>2340000.0000000005</v>
      </c>
      <c r="D18" s="403">
        <f>Direct_REAL!D18</f>
        <v>2438949.317544431</v>
      </c>
      <c r="E18" s="403">
        <f>Direct_REAL!E18</f>
        <v>2456659.8469963246</v>
      </c>
      <c r="F18" s="403">
        <f>Direct_REAL!F18</f>
        <v>2474370.3764482187</v>
      </c>
      <c r="G18" s="403">
        <f>Direct_REAL!G18</f>
        <v>2492080.9059001128</v>
      </c>
      <c r="H18" s="404">
        <f>Direct_REAL!H18</f>
        <v>2509791.4353520069</v>
      </c>
      <c r="I18" s="405"/>
      <c r="J18" s="406">
        <f t="shared" si="36"/>
        <v>1526283.3027537423</v>
      </c>
      <c r="K18" s="403">
        <f t="shared" si="37"/>
        <v>1379379.3781200754</v>
      </c>
      <c r="L18" s="403">
        <f t="shared" si="38"/>
        <v>1473182.6206974606</v>
      </c>
      <c r="M18" s="403">
        <f t="shared" si="39"/>
        <v>1396738.9923443301</v>
      </c>
      <c r="N18" s="403">
        <f t="shared" si="40"/>
        <v>1366509.127900349</v>
      </c>
      <c r="O18" s="403">
        <f t="shared" si="41"/>
        <v>1362101.7871414912</v>
      </c>
      <c r="P18" s="404">
        <f t="shared" si="42"/>
        <v>1385738.155139884</v>
      </c>
      <c r="Q18" s="405"/>
      <c r="R18" s="406">
        <f>Capex_fully_loaded!B18</f>
        <v>3866283.3027537423</v>
      </c>
      <c r="S18" s="403">
        <f>Capex_fully_loaded!C18</f>
        <v>3719379.3781200759</v>
      </c>
      <c r="T18" s="403">
        <f>Capex_fully_loaded!D18</f>
        <v>3912131.9382418916</v>
      </c>
      <c r="U18" s="403">
        <f>Capex_fully_loaded!E18</f>
        <v>3853398.8393406547</v>
      </c>
      <c r="V18" s="403">
        <f>Capex_fully_loaded!F18</f>
        <v>3840879.5043485677</v>
      </c>
      <c r="W18" s="403">
        <f>Capex_fully_loaded!G18</f>
        <v>3854182.693041604</v>
      </c>
      <c r="X18" s="404">
        <f>Capex_fully_loaded!H18</f>
        <v>3895529.5904918909</v>
      </c>
      <c r="AF18" s="382"/>
    </row>
    <row r="19" spans="1:32" ht="12" x14ac:dyDescent="0.2">
      <c r="A19" s="75" t="s">
        <v>7</v>
      </c>
      <c r="B19" s="406">
        <f>Direct_REAL!B19</f>
        <v>1755000</v>
      </c>
      <c r="C19" s="403">
        <f>Direct_REAL!C19</f>
        <v>1755000.0000000005</v>
      </c>
      <c r="D19" s="403">
        <f>Direct_REAL!D19</f>
        <v>1829211.9881583231</v>
      </c>
      <c r="E19" s="403">
        <f>Direct_REAL!E19</f>
        <v>1842494.8852472436</v>
      </c>
      <c r="F19" s="403">
        <f>Direct_REAL!F19</f>
        <v>1855777.782336164</v>
      </c>
      <c r="G19" s="403">
        <f>Direct_REAL!G19</f>
        <v>1869060.6794250847</v>
      </c>
      <c r="H19" s="404">
        <f>Direct_REAL!H19</f>
        <v>1882343.5765140052</v>
      </c>
      <c r="I19" s="405"/>
      <c r="J19" s="406">
        <f t="shared" si="36"/>
        <v>1144712.4770653066</v>
      </c>
      <c r="K19" s="403">
        <f t="shared" si="37"/>
        <v>1034534.5335900565</v>
      </c>
      <c r="L19" s="403">
        <f t="shared" si="38"/>
        <v>1104886.9655230951</v>
      </c>
      <c r="M19" s="403">
        <f t="shared" si="39"/>
        <v>1047554.2442582478</v>
      </c>
      <c r="N19" s="403">
        <f t="shared" si="40"/>
        <v>1024881.845925262</v>
      </c>
      <c r="O19" s="403">
        <f t="shared" si="41"/>
        <v>1021576.3403561183</v>
      </c>
      <c r="P19" s="404">
        <f t="shared" si="42"/>
        <v>1039303.6163549139</v>
      </c>
      <c r="Q19" s="405"/>
      <c r="R19" s="406">
        <f>Capex_fully_loaded!B19</f>
        <v>2899712.4770653066</v>
      </c>
      <c r="S19" s="403">
        <f>Capex_fully_loaded!C19</f>
        <v>2789534.5335900569</v>
      </c>
      <c r="T19" s="403">
        <f>Capex_fully_loaded!D19</f>
        <v>2934098.9536814182</v>
      </c>
      <c r="U19" s="403">
        <f>Capex_fully_loaded!E19</f>
        <v>2890049.1295054913</v>
      </c>
      <c r="V19" s="403">
        <f>Capex_fully_loaded!F19</f>
        <v>2880659.628261426</v>
      </c>
      <c r="W19" s="403">
        <f>Capex_fully_loaded!G19</f>
        <v>2890637.019781203</v>
      </c>
      <c r="X19" s="404">
        <f>Capex_fully_loaded!H19</f>
        <v>2921647.1928689191</v>
      </c>
      <c r="AF19" s="382"/>
    </row>
    <row r="20" spans="1:32" ht="12" x14ac:dyDescent="0.2">
      <c r="A20" s="75" t="s">
        <v>8</v>
      </c>
      <c r="B20" s="406">
        <f>Direct_REAL!B20</f>
        <v>0</v>
      </c>
      <c r="C20" s="403">
        <f>Direct_REAL!C20</f>
        <v>0</v>
      </c>
      <c r="D20" s="403">
        <f>Direct_REAL!D20</f>
        <v>0</v>
      </c>
      <c r="E20" s="403">
        <f>Direct_REAL!E20</f>
        <v>0</v>
      </c>
      <c r="F20" s="403">
        <f>Direct_REAL!F20</f>
        <v>0</v>
      </c>
      <c r="G20" s="403">
        <f>Direct_REAL!G20</f>
        <v>0</v>
      </c>
      <c r="H20" s="404">
        <f>Direct_REAL!H20</f>
        <v>0</v>
      </c>
      <c r="I20" s="405"/>
      <c r="J20" s="406">
        <f t="shared" si="36"/>
        <v>0</v>
      </c>
      <c r="K20" s="403">
        <f t="shared" si="37"/>
        <v>0</v>
      </c>
      <c r="L20" s="403">
        <f t="shared" si="38"/>
        <v>0</v>
      </c>
      <c r="M20" s="403">
        <f t="shared" si="39"/>
        <v>0</v>
      </c>
      <c r="N20" s="403">
        <f t="shared" si="40"/>
        <v>0</v>
      </c>
      <c r="O20" s="403">
        <f t="shared" si="41"/>
        <v>0</v>
      </c>
      <c r="P20" s="404">
        <f t="shared" si="42"/>
        <v>0</v>
      </c>
      <c r="Q20" s="405"/>
      <c r="R20" s="406">
        <f>Capex_fully_loaded!B20</f>
        <v>0</v>
      </c>
      <c r="S20" s="403">
        <f>Capex_fully_loaded!C20</f>
        <v>0</v>
      </c>
      <c r="T20" s="403">
        <f>Capex_fully_loaded!D20</f>
        <v>0</v>
      </c>
      <c r="U20" s="403">
        <f>Capex_fully_loaded!E20</f>
        <v>0</v>
      </c>
      <c r="V20" s="403">
        <f>Capex_fully_loaded!F20</f>
        <v>0</v>
      </c>
      <c r="W20" s="403">
        <f>Capex_fully_loaded!G20</f>
        <v>0</v>
      </c>
      <c r="X20" s="404">
        <f>Capex_fully_loaded!H20</f>
        <v>0</v>
      </c>
      <c r="AF20" s="382"/>
    </row>
    <row r="21" spans="1:32" ht="12" x14ac:dyDescent="0.2">
      <c r="A21" s="75" t="s">
        <v>9</v>
      </c>
      <c r="B21" s="406">
        <f>Direct_REAL!B21</f>
        <v>405000</v>
      </c>
      <c r="C21" s="403">
        <f>Direct_REAL!C21</f>
        <v>405000.00000000006</v>
      </c>
      <c r="D21" s="403">
        <f>Direct_REAL!D21</f>
        <v>422125.84342115145</v>
      </c>
      <c r="E21" s="403">
        <f>Direct_REAL!E21</f>
        <v>425191.12736474851</v>
      </c>
      <c r="F21" s="403">
        <f>Direct_REAL!F21</f>
        <v>428256.41130834556</v>
      </c>
      <c r="G21" s="403">
        <f>Direct_REAL!G21</f>
        <v>431321.69525194255</v>
      </c>
      <c r="H21" s="404">
        <f>Direct_REAL!H21</f>
        <v>434386.97919553961</v>
      </c>
      <c r="I21" s="405"/>
      <c r="J21" s="406">
        <f t="shared" si="36"/>
        <v>264164.41778430156</v>
      </c>
      <c r="K21" s="403">
        <f t="shared" si="37"/>
        <v>238738.73852078215</v>
      </c>
      <c r="L21" s="403">
        <f t="shared" si="38"/>
        <v>254973.91512071429</v>
      </c>
      <c r="M21" s="403">
        <f t="shared" si="39"/>
        <v>241743.28713651863</v>
      </c>
      <c r="N21" s="403">
        <f t="shared" si="40"/>
        <v>236511.19521352189</v>
      </c>
      <c r="O21" s="403">
        <f t="shared" si="41"/>
        <v>235748.38623602729</v>
      </c>
      <c r="P21" s="404">
        <f t="shared" si="42"/>
        <v>239839.29608190304</v>
      </c>
      <c r="Q21" s="405"/>
      <c r="R21" s="406">
        <f>Capex_fully_loaded!B21</f>
        <v>669164.41778430156</v>
      </c>
      <c r="S21" s="403">
        <f>Capex_fully_loaded!C21</f>
        <v>643738.73852078221</v>
      </c>
      <c r="T21" s="403">
        <f>Capex_fully_loaded!D21</f>
        <v>677099.75854186574</v>
      </c>
      <c r="U21" s="403">
        <f>Capex_fully_loaded!E21</f>
        <v>666934.41450126714</v>
      </c>
      <c r="V21" s="403">
        <f>Capex_fully_loaded!F21</f>
        <v>664767.60652186745</v>
      </c>
      <c r="W21" s="403">
        <f>Capex_fully_loaded!G21</f>
        <v>667070.08148796984</v>
      </c>
      <c r="X21" s="404">
        <f>Capex_fully_loaded!H21</f>
        <v>674226.27527744265</v>
      </c>
      <c r="AF21" s="382"/>
    </row>
    <row r="22" spans="1:32" ht="12" x14ac:dyDescent="0.2">
      <c r="A22" s="75" t="s">
        <v>10</v>
      </c>
      <c r="B22" s="406">
        <f>Direct_REAL!B22</f>
        <v>185434.99</v>
      </c>
      <c r="C22" s="403">
        <f>Direct_REAL!C22</f>
        <v>185000</v>
      </c>
      <c r="D22" s="403">
        <f>Direct_REAL!D22</f>
        <v>181398.49704455235</v>
      </c>
      <c r="E22" s="403">
        <f>Direct_REAL!E22</f>
        <v>176025.84156823772</v>
      </c>
      <c r="F22" s="403">
        <f>Direct_REAL!F22</f>
        <v>172804.96015234198</v>
      </c>
      <c r="G22" s="403">
        <f>Direct_REAL!G22</f>
        <v>169958.76790491521</v>
      </c>
      <c r="H22" s="404">
        <f>Direct_REAL!H22</f>
        <v>169004.11894920125</v>
      </c>
      <c r="I22" s="405"/>
      <c r="J22" s="406">
        <f t="shared" si="36"/>
        <v>120951.42264243896</v>
      </c>
      <c r="K22" s="403">
        <f t="shared" si="37"/>
        <v>109053.49784282641</v>
      </c>
      <c r="L22" s="403">
        <f t="shared" si="38"/>
        <v>109568.94889722142</v>
      </c>
      <c r="M22" s="403">
        <f t="shared" si="39"/>
        <v>100079.85306345086</v>
      </c>
      <c r="N22" s="403">
        <f t="shared" si="40"/>
        <v>95434.199193711625</v>
      </c>
      <c r="O22" s="403">
        <f t="shared" si="41"/>
        <v>92894.713408567011</v>
      </c>
      <c r="P22" s="404">
        <f t="shared" si="42"/>
        <v>93312.71626658953</v>
      </c>
      <c r="Q22" s="405"/>
      <c r="R22" s="406">
        <f>Capex_fully_loaded!B22</f>
        <v>306386.41264243895</v>
      </c>
      <c r="S22" s="403">
        <f>Capex_fully_loaded!C22</f>
        <v>294053.49784282641</v>
      </c>
      <c r="T22" s="403">
        <f>Capex_fully_loaded!D22</f>
        <v>290967.44594177377</v>
      </c>
      <c r="U22" s="403">
        <f>Capex_fully_loaded!E22</f>
        <v>276105.69463168859</v>
      </c>
      <c r="V22" s="403">
        <f>Capex_fully_loaded!F22</f>
        <v>268239.15934605361</v>
      </c>
      <c r="W22" s="403">
        <f>Capex_fully_loaded!G22</f>
        <v>262853.48131348222</v>
      </c>
      <c r="X22" s="404">
        <f>Capex_fully_loaded!H22</f>
        <v>262316.83521579078</v>
      </c>
      <c r="AF22" s="382"/>
    </row>
    <row r="23" spans="1:32" ht="12" x14ac:dyDescent="0.2">
      <c r="A23" s="75" t="s">
        <v>42</v>
      </c>
      <c r="B23" s="406">
        <f>Direct_REAL!B23</f>
        <v>0</v>
      </c>
      <c r="C23" s="403">
        <f>Direct_REAL!C23</f>
        <v>0</v>
      </c>
      <c r="D23" s="403">
        <f>Direct_REAL!D23</f>
        <v>0</v>
      </c>
      <c r="E23" s="403">
        <f>Direct_REAL!E23</f>
        <v>0</v>
      </c>
      <c r="F23" s="403">
        <f>Direct_REAL!F23</f>
        <v>0</v>
      </c>
      <c r="G23" s="403">
        <f>Direct_REAL!G23</f>
        <v>0</v>
      </c>
      <c r="H23" s="404">
        <f>Direct_REAL!H23</f>
        <v>0</v>
      </c>
      <c r="I23" s="405"/>
      <c r="J23" s="406">
        <f t="shared" si="36"/>
        <v>0</v>
      </c>
      <c r="K23" s="403">
        <f t="shared" si="37"/>
        <v>0</v>
      </c>
      <c r="L23" s="403">
        <f t="shared" si="38"/>
        <v>0</v>
      </c>
      <c r="M23" s="403">
        <f t="shared" si="39"/>
        <v>0</v>
      </c>
      <c r="N23" s="403">
        <f t="shared" si="40"/>
        <v>0</v>
      </c>
      <c r="O23" s="403">
        <f t="shared" si="41"/>
        <v>0</v>
      </c>
      <c r="P23" s="404">
        <f t="shared" si="42"/>
        <v>0</v>
      </c>
      <c r="Q23" s="405"/>
      <c r="R23" s="406">
        <f>Capex_fully_loaded!B23</f>
        <v>0</v>
      </c>
      <c r="S23" s="403">
        <f>Capex_fully_loaded!C23</f>
        <v>0</v>
      </c>
      <c r="T23" s="403">
        <f>Capex_fully_loaded!D23</f>
        <v>0</v>
      </c>
      <c r="U23" s="403">
        <f>Capex_fully_loaded!E23</f>
        <v>0</v>
      </c>
      <c r="V23" s="403">
        <f>Capex_fully_loaded!F23</f>
        <v>0</v>
      </c>
      <c r="W23" s="403">
        <f>Capex_fully_loaded!G23</f>
        <v>0</v>
      </c>
      <c r="X23" s="404">
        <f>Capex_fully_loaded!H23</f>
        <v>0</v>
      </c>
      <c r="AF23" s="382"/>
    </row>
    <row r="24" spans="1:32" ht="12" x14ac:dyDescent="0.2">
      <c r="A24" s="75" t="s">
        <v>11</v>
      </c>
      <c r="B24" s="406">
        <f>Direct_REAL!B24</f>
        <v>16836.25</v>
      </c>
      <c r="C24" s="403">
        <f>Direct_REAL!C24</f>
        <v>0</v>
      </c>
      <c r="D24" s="403">
        <f>Direct_REAL!D24</f>
        <v>0</v>
      </c>
      <c r="E24" s="403">
        <f>Direct_REAL!E24</f>
        <v>0</v>
      </c>
      <c r="F24" s="403">
        <f>Direct_REAL!F24</f>
        <v>0</v>
      </c>
      <c r="G24" s="403">
        <f>Direct_REAL!G24</f>
        <v>0</v>
      </c>
      <c r="H24" s="404">
        <f>Direct_REAL!H24</f>
        <v>0</v>
      </c>
      <c r="I24" s="405"/>
      <c r="J24" s="406">
        <f t="shared" si="36"/>
        <v>10981.575750422093</v>
      </c>
      <c r="K24" s="403">
        <f t="shared" si="37"/>
        <v>0</v>
      </c>
      <c r="L24" s="403">
        <f t="shared" si="38"/>
        <v>0</v>
      </c>
      <c r="M24" s="403">
        <f t="shared" si="39"/>
        <v>0</v>
      </c>
      <c r="N24" s="403">
        <f t="shared" si="40"/>
        <v>0</v>
      </c>
      <c r="O24" s="403">
        <f t="shared" si="41"/>
        <v>0</v>
      </c>
      <c r="P24" s="404">
        <f t="shared" si="42"/>
        <v>0</v>
      </c>
      <c r="Q24" s="405"/>
      <c r="R24" s="406">
        <f>Capex_fully_loaded!B24</f>
        <v>27817.825750422093</v>
      </c>
      <c r="S24" s="403">
        <f>Capex_fully_loaded!C24</f>
        <v>0</v>
      </c>
      <c r="T24" s="403">
        <f>Capex_fully_loaded!D24</f>
        <v>0</v>
      </c>
      <c r="U24" s="403">
        <f>Capex_fully_loaded!E24</f>
        <v>0</v>
      </c>
      <c r="V24" s="403">
        <f>Capex_fully_loaded!F24</f>
        <v>0</v>
      </c>
      <c r="W24" s="403">
        <f>Capex_fully_loaded!G24</f>
        <v>0</v>
      </c>
      <c r="X24" s="404">
        <f>Capex_fully_loaded!H24</f>
        <v>0</v>
      </c>
      <c r="AF24" s="382"/>
    </row>
    <row r="25" spans="1:32" ht="12" x14ac:dyDescent="0.2">
      <c r="A25" s="75" t="s">
        <v>12</v>
      </c>
      <c r="B25" s="406">
        <f>Direct_REAL!B25</f>
        <v>16836.25</v>
      </c>
      <c r="C25" s="403">
        <f>Direct_REAL!C25</f>
        <v>0</v>
      </c>
      <c r="D25" s="403">
        <f>Direct_REAL!D25</f>
        <v>0</v>
      </c>
      <c r="E25" s="403">
        <f>Direct_REAL!E25</f>
        <v>0</v>
      </c>
      <c r="F25" s="403">
        <f>Direct_REAL!F25</f>
        <v>0</v>
      </c>
      <c r="G25" s="403">
        <f>Direct_REAL!G25</f>
        <v>0</v>
      </c>
      <c r="H25" s="404">
        <f>Direct_REAL!H25</f>
        <v>0</v>
      </c>
      <c r="I25" s="405"/>
      <c r="J25" s="406">
        <f t="shared" si="36"/>
        <v>10981.575750422093</v>
      </c>
      <c r="K25" s="403">
        <f t="shared" si="37"/>
        <v>0</v>
      </c>
      <c r="L25" s="403">
        <f t="shared" si="38"/>
        <v>0</v>
      </c>
      <c r="M25" s="403">
        <f t="shared" si="39"/>
        <v>0</v>
      </c>
      <c r="N25" s="403">
        <f t="shared" si="40"/>
        <v>0</v>
      </c>
      <c r="O25" s="403">
        <f t="shared" si="41"/>
        <v>0</v>
      </c>
      <c r="P25" s="404">
        <f t="shared" si="42"/>
        <v>0</v>
      </c>
      <c r="Q25" s="405"/>
      <c r="R25" s="406">
        <f>Capex_fully_loaded!B25</f>
        <v>27817.825750422093</v>
      </c>
      <c r="S25" s="403">
        <f>Capex_fully_loaded!C25</f>
        <v>0</v>
      </c>
      <c r="T25" s="403">
        <f>Capex_fully_loaded!D25</f>
        <v>0</v>
      </c>
      <c r="U25" s="403">
        <f>Capex_fully_loaded!E25</f>
        <v>0</v>
      </c>
      <c r="V25" s="403">
        <f>Capex_fully_loaded!F25</f>
        <v>0</v>
      </c>
      <c r="W25" s="403">
        <f>Capex_fully_loaded!G25</f>
        <v>0</v>
      </c>
      <c r="X25" s="404">
        <f>Capex_fully_loaded!H25</f>
        <v>0</v>
      </c>
      <c r="AF25" s="382"/>
    </row>
    <row r="26" spans="1:32" ht="12" x14ac:dyDescent="0.2">
      <c r="A26" s="231" t="s">
        <v>47</v>
      </c>
      <c r="B26" s="426">
        <f t="shared" ref="B26:H26" si="43">SUM(B27:B35)</f>
        <v>38070347.349999994</v>
      </c>
      <c r="C26" s="65">
        <f t="shared" si="43"/>
        <v>37615490</v>
      </c>
      <c r="D26" s="65">
        <f t="shared" si="43"/>
        <v>39924110.505016416</v>
      </c>
      <c r="E26" s="61">
        <f t="shared" si="43"/>
        <v>34086758.892864227</v>
      </c>
      <c r="F26" s="61">
        <f t="shared" si="43"/>
        <v>29137716.449579958</v>
      </c>
      <c r="G26" s="61">
        <f t="shared" si="43"/>
        <v>30626452.379765294</v>
      </c>
      <c r="H26" s="62">
        <f t="shared" si="43"/>
        <v>29480756.124795273</v>
      </c>
      <c r="I26" s="405"/>
      <c r="J26" s="426">
        <f t="shared" ref="J26:P26" si="44">SUM(J27:J35)</f>
        <v>24831681.8334787</v>
      </c>
      <c r="K26" s="65">
        <f t="shared" si="44"/>
        <v>22173517.608496532</v>
      </c>
      <c r="L26" s="65">
        <f t="shared" si="44"/>
        <v>24116264.661987133</v>
      </c>
      <c r="M26" s="61">
        <f t="shared" si="44"/>
        <v>19381193.286414072</v>
      </c>
      <c r="N26" s="61">
        <f t="shared" si="44"/>
        <v>16092817.648189055</v>
      </c>
      <c r="O26" s="61">
        <f t="shared" si="44"/>
        <v>16740617.327960428</v>
      </c>
      <c r="P26" s="62">
        <f t="shared" si="44"/>
        <v>16278357.198921422</v>
      </c>
      <c r="Q26" s="405"/>
      <c r="R26" s="426">
        <f>SUM(R27:R35)</f>
        <v>62902029.183478706</v>
      </c>
      <c r="S26" s="65">
        <f t="shared" ref="S26" si="45">SUM(S27:S35)</f>
        <v>59789007.608496532</v>
      </c>
      <c r="T26" s="65">
        <f>SUM(T27:T35)</f>
        <v>64040375.167003542</v>
      </c>
      <c r="U26" s="61">
        <f t="shared" ref="U26:W26" si="46">SUM(U27:U35)</f>
        <v>53467952.179278292</v>
      </c>
      <c r="V26" s="65">
        <f t="shared" si="46"/>
        <v>45230534.097769022</v>
      </c>
      <c r="W26" s="65">
        <f t="shared" si="46"/>
        <v>47367069.707725726</v>
      </c>
      <c r="X26" s="66">
        <f>SUM(X27:X35)</f>
        <v>45759113.323716708</v>
      </c>
      <c r="AF26" s="382"/>
    </row>
    <row r="27" spans="1:32" ht="12" x14ac:dyDescent="0.2">
      <c r="A27" s="75" t="s">
        <v>5</v>
      </c>
      <c r="B27" s="406">
        <f>Direct_REAL!B27</f>
        <v>4298492.2857999997</v>
      </c>
      <c r="C27" s="403">
        <f>Direct_REAL!C27</f>
        <v>4697000</v>
      </c>
      <c r="D27" s="403">
        <f>Direct_REAL!D27</f>
        <v>5565791.6908708056</v>
      </c>
      <c r="E27" s="403">
        <f>Direct_REAL!E27</f>
        <v>4062033.7642732193</v>
      </c>
      <c r="F27" s="403">
        <f>Direct_REAL!F27</f>
        <v>636153.40820263792</v>
      </c>
      <c r="G27" s="403">
        <f>Direct_REAL!G27</f>
        <v>854764.24511567166</v>
      </c>
      <c r="H27" s="404">
        <f>Direct_REAL!H27</f>
        <v>3284562.881091089</v>
      </c>
      <c r="I27" s="405"/>
      <c r="J27" s="406">
        <f t="shared" ref="J27:J44" si="47">R27-B27</f>
        <v>2803725.2148856008</v>
      </c>
      <c r="K27" s="403">
        <f t="shared" ref="K27:K44" si="48">S27-C27</f>
        <v>2768779.8884743545</v>
      </c>
      <c r="L27" s="403">
        <f t="shared" ref="L27:L44" si="49">T27-D27</f>
        <v>3361868.7876990726</v>
      </c>
      <c r="M27" s="403">
        <f t="shared" ref="M27:M44" si="50">U27-E27</f>
        <v>2309477.6235433961</v>
      </c>
      <c r="N27" s="403">
        <f t="shared" ref="N27:N44" si="51">V27-F27</f>
        <v>351325.5118524807</v>
      </c>
      <c r="O27" s="403">
        <f t="shared" ref="O27:O44" si="52">W27-G27</f>
        <v>467190.25185174996</v>
      </c>
      <c r="P27" s="404">
        <f t="shared" ref="P27:P44" si="53">X27-H27</f>
        <v>1813514.8781500934</v>
      </c>
      <c r="Q27" s="405"/>
      <c r="R27" s="406">
        <f>Capex_fully_loaded!B27</f>
        <v>7102217.5006856006</v>
      </c>
      <c r="S27" s="403">
        <f>Capex_fully_loaded!C27</f>
        <v>7465779.8884743545</v>
      </c>
      <c r="T27" s="403">
        <f>Capex_fully_loaded!D27</f>
        <v>8927660.4785698783</v>
      </c>
      <c r="U27" s="403">
        <f>Capex_fully_loaded!E27</f>
        <v>6371511.3878166154</v>
      </c>
      <c r="V27" s="403">
        <f>Capex_fully_loaded!F27</f>
        <v>987478.92005511862</v>
      </c>
      <c r="W27" s="403">
        <f>Capex_fully_loaded!G27</f>
        <v>1321954.4969674216</v>
      </c>
      <c r="X27" s="404">
        <f>Capex_fully_loaded!H27</f>
        <v>5098077.7592411824</v>
      </c>
      <c r="AF27" s="382"/>
    </row>
    <row r="28" spans="1:32" ht="12" x14ac:dyDescent="0.2">
      <c r="A28" s="75" t="s">
        <v>6</v>
      </c>
      <c r="B28" s="406">
        <f>Direct_REAL!B28</f>
        <v>20380449.002326168</v>
      </c>
      <c r="C28" s="403">
        <f>Direct_REAL!C28</f>
        <v>21676489.759467363</v>
      </c>
      <c r="D28" s="403">
        <f>Direct_REAL!D28</f>
        <v>23208822.064623926</v>
      </c>
      <c r="E28" s="403">
        <f>Direct_REAL!E28</f>
        <v>19478312.318669945</v>
      </c>
      <c r="F28" s="403">
        <f>Direct_REAL!F28</f>
        <v>18425160.519497577</v>
      </c>
      <c r="G28" s="403">
        <f>Direct_REAL!G28</f>
        <v>18099114.95088153</v>
      </c>
      <c r="H28" s="404">
        <f>Direct_REAL!H28</f>
        <v>17974500.374187328</v>
      </c>
      <c r="I28" s="405"/>
      <c r="J28" s="406">
        <f t="shared" si="47"/>
        <v>13293307.271313928</v>
      </c>
      <c r="K28" s="403">
        <f t="shared" si="48"/>
        <v>12777821.779589854</v>
      </c>
      <c r="L28" s="403">
        <f t="shared" si="49"/>
        <v>14019605.192188773</v>
      </c>
      <c r="M28" s="403">
        <f t="shared" si="50"/>
        <v>11075311.711918216</v>
      </c>
      <c r="N28" s="403">
        <f t="shared" si="51"/>
        <v>10176430.694070566</v>
      </c>
      <c r="O28" s="403">
        <f t="shared" si="52"/>
        <v>9893313.8891797476</v>
      </c>
      <c r="P28" s="404">
        <f t="shared" si="53"/>
        <v>9925163.0769524798</v>
      </c>
      <c r="Q28" s="405"/>
      <c r="R28" s="406">
        <f>Capex_fully_loaded!B28</f>
        <v>33673756.273640096</v>
      </c>
      <c r="S28" s="403">
        <f>Capex_fully_loaded!C28</f>
        <v>34454311.539057218</v>
      </c>
      <c r="T28" s="403">
        <f>Capex_fully_loaded!D28</f>
        <v>37228427.256812699</v>
      </c>
      <c r="U28" s="403">
        <f>Capex_fully_loaded!E28</f>
        <v>30553624.030588161</v>
      </c>
      <c r="V28" s="403">
        <f>Capex_fully_loaded!F28</f>
        <v>28601591.213568144</v>
      </c>
      <c r="W28" s="403">
        <f>Capex_fully_loaded!G28</f>
        <v>27992428.840061277</v>
      </c>
      <c r="X28" s="404">
        <f>Capex_fully_loaded!H28</f>
        <v>27899663.451139808</v>
      </c>
      <c r="AF28" s="382"/>
    </row>
    <row r="29" spans="1:32" ht="12" x14ac:dyDescent="0.2">
      <c r="A29" s="75" t="s">
        <v>7</v>
      </c>
      <c r="B29" s="406">
        <f>Direct_REAL!B29</f>
        <v>4246207.9186129123</v>
      </c>
      <c r="C29" s="403">
        <f>Direct_REAL!C29</f>
        <v>2524481.2713090316</v>
      </c>
      <c r="D29" s="403">
        <f>Direct_REAL!D29</f>
        <v>2446674.0850358997</v>
      </c>
      <c r="E29" s="403">
        <f>Direct_REAL!E29</f>
        <v>2289190.6335779675</v>
      </c>
      <c r="F29" s="403">
        <f>Direct_REAL!F29</f>
        <v>2220591.9406635109</v>
      </c>
      <c r="G29" s="403">
        <f>Direct_REAL!G29</f>
        <v>2179898.076167712</v>
      </c>
      <c r="H29" s="404">
        <f>Direct_REAL!H29</f>
        <v>2163365.9975412558</v>
      </c>
      <c r="I29" s="405"/>
      <c r="J29" s="406">
        <f t="shared" si="47"/>
        <v>2769622.327435731</v>
      </c>
      <c r="K29" s="403">
        <f t="shared" si="48"/>
        <v>1488127.0966213797</v>
      </c>
      <c r="L29" s="403">
        <f t="shared" si="49"/>
        <v>1477848.560815875</v>
      </c>
      <c r="M29" s="403">
        <f t="shared" si="50"/>
        <v>1301524.0273905918</v>
      </c>
      <c r="N29" s="403">
        <f t="shared" si="51"/>
        <v>1226356.0803255104</v>
      </c>
      <c r="O29" s="403">
        <f t="shared" si="52"/>
        <v>1191471.3759208769</v>
      </c>
      <c r="P29" s="404">
        <f t="shared" si="53"/>
        <v>1194465.3110497976</v>
      </c>
      <c r="Q29" s="405"/>
      <c r="R29" s="406">
        <f>Capex_fully_loaded!B29</f>
        <v>7015830.2460486433</v>
      </c>
      <c r="S29" s="403">
        <f>Capex_fully_loaded!C29</f>
        <v>4012608.3679304114</v>
      </c>
      <c r="T29" s="403">
        <f>Capex_fully_loaded!D29</f>
        <v>3924522.6458517746</v>
      </c>
      <c r="U29" s="403">
        <f>Capex_fully_loaded!E29</f>
        <v>3590714.6609685593</v>
      </c>
      <c r="V29" s="403">
        <f>Capex_fully_loaded!F29</f>
        <v>3446948.0209890213</v>
      </c>
      <c r="W29" s="403">
        <f>Capex_fully_loaded!G29</f>
        <v>3371369.4520885888</v>
      </c>
      <c r="X29" s="404">
        <f>Capex_fully_loaded!H29</f>
        <v>3357831.3085910534</v>
      </c>
      <c r="AF29" s="382"/>
    </row>
    <row r="30" spans="1:32" ht="12" x14ac:dyDescent="0.2">
      <c r="A30" s="75" t="s">
        <v>8</v>
      </c>
      <c r="B30" s="406">
        <f>Direct_REAL!B30</f>
        <v>1980075.8049999999</v>
      </c>
      <c r="C30" s="403">
        <f>Direct_REAL!C30</f>
        <v>930000</v>
      </c>
      <c r="D30" s="403">
        <f>Direct_REAL!D30</f>
        <v>1803832.7709978563</v>
      </c>
      <c r="E30" s="403">
        <f>Direct_REAL!E30</f>
        <v>2703935.9564327095</v>
      </c>
      <c r="F30" s="403">
        <f>Direct_REAL!F30</f>
        <v>2827348.4809006131</v>
      </c>
      <c r="G30" s="403">
        <f>Direct_REAL!G30</f>
        <v>4617109.4995078184</v>
      </c>
      <c r="H30" s="404">
        <f>Direct_REAL!H30</f>
        <v>1279821.1453625686</v>
      </c>
      <c r="I30" s="405"/>
      <c r="J30" s="406">
        <f t="shared" si="47"/>
        <v>1291519.931349647</v>
      </c>
      <c r="K30" s="403">
        <f t="shared" si="48"/>
        <v>548214.88104772195</v>
      </c>
      <c r="L30" s="403">
        <f t="shared" si="49"/>
        <v>1089557.3222751403</v>
      </c>
      <c r="M30" s="403">
        <f t="shared" si="50"/>
        <v>1537328.3308965936</v>
      </c>
      <c r="N30" s="403">
        <f t="shared" si="51"/>
        <v>1561446.7193443594</v>
      </c>
      <c r="O30" s="403">
        <f t="shared" si="52"/>
        <v>2523583.0373441242</v>
      </c>
      <c r="P30" s="404">
        <f t="shared" si="53"/>
        <v>706631.22385256784</v>
      </c>
      <c r="Q30" s="405"/>
      <c r="R30" s="406">
        <f>Capex_fully_loaded!B30</f>
        <v>3271595.7363496469</v>
      </c>
      <c r="S30" s="403">
        <f>Capex_fully_loaded!C30</f>
        <v>1478214.881047722</v>
      </c>
      <c r="T30" s="403">
        <f>Capex_fully_loaded!D30</f>
        <v>2893390.0932729966</v>
      </c>
      <c r="U30" s="403">
        <f>Capex_fully_loaded!E30</f>
        <v>4241264.2873293031</v>
      </c>
      <c r="V30" s="403">
        <f>Capex_fully_loaded!F30</f>
        <v>4388795.2002449725</v>
      </c>
      <c r="W30" s="403">
        <f>Capex_fully_loaded!G30</f>
        <v>7140692.5368519425</v>
      </c>
      <c r="X30" s="404">
        <f>Capex_fully_loaded!H30</f>
        <v>1986452.3692151364</v>
      </c>
      <c r="AF30" s="382"/>
    </row>
    <row r="31" spans="1:32" ht="12" x14ac:dyDescent="0.2">
      <c r="A31" s="75" t="s">
        <v>9</v>
      </c>
      <c r="B31" s="406">
        <f>Direct_REAL!B31</f>
        <v>4203324.3502609134</v>
      </c>
      <c r="C31" s="403">
        <f>Direct_REAL!C31</f>
        <v>4414228.9692236036</v>
      </c>
      <c r="D31" s="403">
        <f>Direct_REAL!D31</f>
        <v>4369086.8582883794</v>
      </c>
      <c r="E31" s="403">
        <f>Direct_REAL!E31</f>
        <v>3497239.200141802</v>
      </c>
      <c r="F31" s="403">
        <f>Direct_REAL!F31</f>
        <v>3210625.0808176533</v>
      </c>
      <c r="G31" s="403">
        <f>Direct_REAL!G31</f>
        <v>3097063.8877029163</v>
      </c>
      <c r="H31" s="404">
        <f>Direct_REAL!H31</f>
        <v>3019335.5117510715</v>
      </c>
      <c r="I31" s="405"/>
      <c r="J31" s="406">
        <f t="shared" si="47"/>
        <v>2741651.1845561769</v>
      </c>
      <c r="K31" s="403">
        <f t="shared" si="48"/>
        <v>2602092.4830971248</v>
      </c>
      <c r="L31" s="403">
        <f t="shared" si="49"/>
        <v>2639263.9992498197</v>
      </c>
      <c r="M31" s="403">
        <f t="shared" si="50"/>
        <v>1988581.8448330122</v>
      </c>
      <c r="N31" s="403">
        <f t="shared" si="51"/>
        <v>1773330.1670041676</v>
      </c>
      <c r="O31" s="403">
        <f t="shared" si="52"/>
        <v>1692979.4296628595</v>
      </c>
      <c r="P31" s="404">
        <f t="shared" si="53"/>
        <v>1667287.1443782607</v>
      </c>
      <c r="Q31" s="405"/>
      <c r="R31" s="406">
        <f>Capex_fully_loaded!B31</f>
        <v>6944975.5348170903</v>
      </c>
      <c r="S31" s="403">
        <f>Capex_fully_loaded!C31</f>
        <v>7016321.4523207285</v>
      </c>
      <c r="T31" s="403">
        <f>Capex_fully_loaded!D31</f>
        <v>7008350.8575381991</v>
      </c>
      <c r="U31" s="403">
        <f>Capex_fully_loaded!E31</f>
        <v>5485821.0449748142</v>
      </c>
      <c r="V31" s="403">
        <f>Capex_fully_loaded!F31</f>
        <v>4983955.2478218209</v>
      </c>
      <c r="W31" s="403">
        <f>Capex_fully_loaded!G31</f>
        <v>4790043.3173657758</v>
      </c>
      <c r="X31" s="404">
        <f>Capex_fully_loaded!H31</f>
        <v>4686622.6561293323</v>
      </c>
      <c r="AF31" s="382"/>
    </row>
    <row r="32" spans="1:32" ht="12" x14ac:dyDescent="0.2">
      <c r="A32" s="75" t="s">
        <v>10</v>
      </c>
      <c r="B32" s="406">
        <f>Direct_REAL!B32</f>
        <v>30750</v>
      </c>
      <c r="C32" s="403">
        <f>Direct_REAL!C32</f>
        <v>103290</v>
      </c>
      <c r="D32" s="403">
        <f>Direct_REAL!D32</f>
        <v>629687.0373466668</v>
      </c>
      <c r="E32" s="403">
        <f>Direct_REAL!E32</f>
        <v>221841.45306464838</v>
      </c>
      <c r="F32" s="403">
        <f>Direct_REAL!F32</f>
        <v>26745.188332843638</v>
      </c>
      <c r="G32" s="403">
        <f>Direct_REAL!G32</f>
        <v>26304.680446832725</v>
      </c>
      <c r="H32" s="404">
        <f>Direct_REAL!H32</f>
        <v>26156.928518359069</v>
      </c>
      <c r="I32" s="405"/>
      <c r="J32" s="406">
        <f t="shared" si="47"/>
        <v>20056.928016956226</v>
      </c>
      <c r="K32" s="403">
        <f t="shared" si="48"/>
        <v>60887.220498300216</v>
      </c>
      <c r="L32" s="403">
        <f t="shared" si="49"/>
        <v>380345.74674196134</v>
      </c>
      <c r="M32" s="403">
        <f t="shared" si="50"/>
        <v>126128.4128983171</v>
      </c>
      <c r="N32" s="403">
        <f t="shared" si="51"/>
        <v>14770.441939743934</v>
      </c>
      <c r="O32" s="403">
        <f t="shared" si="52"/>
        <v>14377.403305133019</v>
      </c>
      <c r="P32" s="404">
        <f t="shared" si="53"/>
        <v>14442.098005745909</v>
      </c>
      <c r="Q32" s="405"/>
      <c r="R32" s="406">
        <f>Capex_fully_loaded!B32</f>
        <v>50806.928016956226</v>
      </c>
      <c r="S32" s="403">
        <f>Capex_fully_loaded!C32</f>
        <v>164177.22049830022</v>
      </c>
      <c r="T32" s="403">
        <f>Capex_fully_loaded!D32</f>
        <v>1010032.7840886281</v>
      </c>
      <c r="U32" s="403">
        <f>Capex_fully_loaded!E32</f>
        <v>347969.86596296547</v>
      </c>
      <c r="V32" s="403">
        <f>Capex_fully_loaded!F32</f>
        <v>41515.630272587572</v>
      </c>
      <c r="W32" s="403">
        <f>Capex_fully_loaded!G32</f>
        <v>40682.083751965743</v>
      </c>
      <c r="X32" s="404">
        <f>Capex_fully_loaded!H32</f>
        <v>40599.026524104978</v>
      </c>
      <c r="AF32" s="382"/>
    </row>
    <row r="33" spans="1:32" ht="12" x14ac:dyDescent="0.2">
      <c r="A33" s="75" t="s">
        <v>42</v>
      </c>
      <c r="B33" s="406">
        <f>Direct_REAL!B33</f>
        <v>2861047.9580000006</v>
      </c>
      <c r="C33" s="403">
        <f>Direct_REAL!C33</f>
        <v>2870000</v>
      </c>
      <c r="D33" s="403">
        <f>Direct_REAL!D33</f>
        <v>1880162.2705488354</v>
      </c>
      <c r="E33" s="403">
        <f>Direct_REAL!E33</f>
        <v>1814745.7901193083</v>
      </c>
      <c r="F33" s="403">
        <f>Direct_REAL!F33</f>
        <v>1771988.1252130913</v>
      </c>
      <c r="G33" s="403">
        <f>Direct_REAL!G33</f>
        <v>1733407.9824807937</v>
      </c>
      <c r="H33" s="404">
        <f>Direct_REAL!H33</f>
        <v>1714329.7659733458</v>
      </c>
      <c r="I33" s="405"/>
      <c r="J33" s="406">
        <f t="shared" si="47"/>
        <v>1866140.9088346548</v>
      </c>
      <c r="K33" s="403">
        <f t="shared" si="48"/>
        <v>1691802.9124806039</v>
      </c>
      <c r="L33" s="403">
        <f t="shared" si="49"/>
        <v>1135662.1311457325</v>
      </c>
      <c r="M33" s="403">
        <f t="shared" si="50"/>
        <v>1031777.4390656741</v>
      </c>
      <c r="N33" s="403">
        <f t="shared" si="51"/>
        <v>978607.71798098087</v>
      </c>
      <c r="O33" s="403">
        <f t="shared" si="52"/>
        <v>947432.36690655537</v>
      </c>
      <c r="P33" s="404">
        <f t="shared" si="53"/>
        <v>946537.68224265939</v>
      </c>
      <c r="Q33" s="405"/>
      <c r="R33" s="406">
        <f>Capex_fully_loaded!B33</f>
        <v>4727188.8668346554</v>
      </c>
      <c r="S33" s="403">
        <f>Capex_fully_loaded!C33</f>
        <v>4561802.9124806039</v>
      </c>
      <c r="T33" s="403">
        <f>Capex_fully_loaded!D33</f>
        <v>3015824.4016945679</v>
      </c>
      <c r="U33" s="403">
        <f>Capex_fully_loaded!E33</f>
        <v>2846523.2291849824</v>
      </c>
      <c r="V33" s="403">
        <f>Capex_fully_loaded!F33</f>
        <v>2750595.8431940721</v>
      </c>
      <c r="W33" s="403">
        <f>Capex_fully_loaded!G33</f>
        <v>2680840.3493873491</v>
      </c>
      <c r="X33" s="404">
        <f>Capex_fully_loaded!H33</f>
        <v>2660867.4482160052</v>
      </c>
      <c r="AF33" s="382"/>
    </row>
    <row r="34" spans="1:32" ht="12" x14ac:dyDescent="0.2">
      <c r="A34" s="75" t="s">
        <v>11</v>
      </c>
      <c r="B34" s="406">
        <f>Direct_REAL!B34</f>
        <v>0</v>
      </c>
      <c r="C34" s="403">
        <f>Direct_REAL!C34</f>
        <v>200000</v>
      </c>
      <c r="D34" s="403">
        <f>Direct_REAL!D34</f>
        <v>10026.863652016988</v>
      </c>
      <c r="E34" s="403">
        <f>Direct_REAL!E34</f>
        <v>9729.8882923091387</v>
      </c>
      <c r="F34" s="403">
        <f>Direct_REAL!F34</f>
        <v>9551.8529760155852</v>
      </c>
      <c r="G34" s="403">
        <f>Direct_REAL!G34</f>
        <v>9394.5287310116873</v>
      </c>
      <c r="H34" s="404">
        <f>Direct_REAL!H34</f>
        <v>9341.7601851282379</v>
      </c>
      <c r="I34" s="405"/>
      <c r="J34" s="406">
        <f t="shared" si="47"/>
        <v>0</v>
      </c>
      <c r="K34" s="403">
        <f t="shared" si="48"/>
        <v>117895.67334359611</v>
      </c>
      <c r="L34" s="403">
        <f t="shared" si="49"/>
        <v>6056.4609353815486</v>
      </c>
      <c r="M34" s="403">
        <f t="shared" si="50"/>
        <v>5531.9479341367169</v>
      </c>
      <c r="N34" s="403">
        <f t="shared" si="51"/>
        <v>5275.1578356228329</v>
      </c>
      <c r="O34" s="403">
        <f t="shared" si="52"/>
        <v>5134.7868946903636</v>
      </c>
      <c r="P34" s="404">
        <f t="shared" si="53"/>
        <v>5157.8921449092541</v>
      </c>
      <c r="Q34" s="405"/>
      <c r="R34" s="406">
        <f>Capex_fully_loaded!B34</f>
        <v>0</v>
      </c>
      <c r="S34" s="403">
        <f>Capex_fully_loaded!C34</f>
        <v>317895.67334359611</v>
      </c>
      <c r="T34" s="403">
        <f>Capex_fully_loaded!D34</f>
        <v>16083.324587398536</v>
      </c>
      <c r="U34" s="403">
        <f>Capex_fully_loaded!E34</f>
        <v>15261.836226445856</v>
      </c>
      <c r="V34" s="403">
        <f>Capex_fully_loaded!F34</f>
        <v>14827.010811638418</v>
      </c>
      <c r="W34" s="403">
        <f>Capex_fully_loaded!G34</f>
        <v>14529.315625702051</v>
      </c>
      <c r="X34" s="404">
        <f>Capex_fully_loaded!H34</f>
        <v>14499.652330037492</v>
      </c>
      <c r="AF34" s="382"/>
    </row>
    <row r="35" spans="1:32" ht="12" x14ac:dyDescent="0.2">
      <c r="A35" s="75" t="s">
        <v>12</v>
      </c>
      <c r="B35" s="406">
        <f>Direct_REAL!B35</f>
        <v>70000.03</v>
      </c>
      <c r="C35" s="403">
        <f>Direct_REAL!C35</f>
        <v>200000</v>
      </c>
      <c r="D35" s="403">
        <f>Direct_REAL!D35</f>
        <v>10026.863652016988</v>
      </c>
      <c r="E35" s="403">
        <f>Direct_REAL!E35</f>
        <v>9729.8882923091387</v>
      </c>
      <c r="F35" s="403">
        <f>Direct_REAL!F35</f>
        <v>9551.8529760155852</v>
      </c>
      <c r="G35" s="403">
        <f>Direct_REAL!G35</f>
        <v>9394.5287310116873</v>
      </c>
      <c r="H35" s="404">
        <f>Direct_REAL!H35</f>
        <v>9341.7601851282379</v>
      </c>
      <c r="I35" s="405"/>
      <c r="J35" s="406">
        <f t="shared" si="47"/>
        <v>45658.067086008989</v>
      </c>
      <c r="K35" s="403">
        <f t="shared" si="48"/>
        <v>117895.67334359611</v>
      </c>
      <c r="L35" s="403">
        <f t="shared" si="49"/>
        <v>6056.4609353815486</v>
      </c>
      <c r="M35" s="403">
        <f t="shared" si="50"/>
        <v>5531.9479341367169</v>
      </c>
      <c r="N35" s="403">
        <f t="shared" si="51"/>
        <v>5275.1578356228329</v>
      </c>
      <c r="O35" s="403">
        <f t="shared" si="52"/>
        <v>5134.7868946903636</v>
      </c>
      <c r="P35" s="404">
        <f t="shared" si="53"/>
        <v>5157.8921449092541</v>
      </c>
      <c r="Q35" s="405"/>
      <c r="R35" s="406">
        <f>Capex_fully_loaded!B35</f>
        <v>115658.09708600899</v>
      </c>
      <c r="S35" s="403">
        <f>Capex_fully_loaded!C35</f>
        <v>317895.67334359611</v>
      </c>
      <c r="T35" s="403">
        <f>Capex_fully_loaded!D35</f>
        <v>16083.324587398536</v>
      </c>
      <c r="U35" s="403">
        <f>Capex_fully_loaded!E35</f>
        <v>15261.836226445856</v>
      </c>
      <c r="V35" s="403">
        <f>Capex_fully_loaded!F35</f>
        <v>14827.010811638418</v>
      </c>
      <c r="W35" s="403">
        <f>Capex_fully_loaded!G35</f>
        <v>14529.315625702051</v>
      </c>
      <c r="X35" s="404">
        <f>Capex_fully_loaded!H35</f>
        <v>14499.652330037492</v>
      </c>
      <c r="AF35" s="382"/>
    </row>
    <row r="36" spans="1:32" ht="12" x14ac:dyDescent="0.2">
      <c r="A36" s="63" t="s">
        <v>221</v>
      </c>
      <c r="B36" s="426">
        <f>Direct_REAL!B42</f>
        <v>7248423</v>
      </c>
      <c r="C36" s="65">
        <f>Direct_REAL!C42</f>
        <v>10500000</v>
      </c>
      <c r="D36" s="65">
        <f>Direct_REAL!D42</f>
        <v>13311674.211281404</v>
      </c>
      <c r="E36" s="65">
        <f>Direct_REAL!E42</f>
        <v>10551112.269934274</v>
      </c>
      <c r="F36" s="65">
        <f>Direct_REAL!F42</f>
        <v>10915770.659128528</v>
      </c>
      <c r="G36" s="65">
        <f>Direct_REAL!G42</f>
        <v>8662398.0757579766</v>
      </c>
      <c r="H36" s="66">
        <f>Direct_REAL!H42</f>
        <v>12276353.638579885</v>
      </c>
      <c r="I36" s="405"/>
      <c r="J36" s="423">
        <f t="shared" si="47"/>
        <v>4727840.5966650378</v>
      </c>
      <c r="K36" s="424">
        <f t="shared" si="48"/>
        <v>6189522.8505387977</v>
      </c>
      <c r="L36" s="424">
        <f t="shared" si="49"/>
        <v>8040563.5942734778</v>
      </c>
      <c r="M36" s="424">
        <f t="shared" si="50"/>
        <v>5998856.5100633092</v>
      </c>
      <c r="N36" s="424">
        <f t="shared" si="51"/>
        <v>6028402.3706134707</v>
      </c>
      <c r="O36" s="424">
        <f t="shared" si="52"/>
        <v>4734624.736328112</v>
      </c>
      <c r="P36" s="425">
        <f t="shared" si="53"/>
        <v>6778177.4254238289</v>
      </c>
      <c r="Q36" s="405"/>
      <c r="R36" s="423">
        <f>Capex_fully_loaded!B42</f>
        <v>11976263.596665038</v>
      </c>
      <c r="S36" s="424">
        <f>Capex_fully_loaded!C42</f>
        <v>16689522.850538798</v>
      </c>
      <c r="T36" s="424">
        <f>Capex_fully_loaded!D42</f>
        <v>21352237.805554882</v>
      </c>
      <c r="U36" s="424">
        <f>Capex_fully_loaded!E42</f>
        <v>16549968.779997583</v>
      </c>
      <c r="V36" s="424">
        <f>Capex_fully_loaded!F42</f>
        <v>16944173.029741999</v>
      </c>
      <c r="W36" s="424">
        <f>Capex_fully_loaded!G42</f>
        <v>13397022.812086089</v>
      </c>
      <c r="X36" s="425">
        <f>Capex_fully_loaded!H42</f>
        <v>19054531.064003713</v>
      </c>
      <c r="AF36" s="382"/>
    </row>
    <row r="37" spans="1:32" ht="12" x14ac:dyDescent="0.2">
      <c r="A37" s="397" t="s">
        <v>222</v>
      </c>
      <c r="B37" s="401">
        <f>SUM(B38:B43)</f>
        <v>77424366.62279658</v>
      </c>
      <c r="C37" s="398">
        <f t="shared" ref="C37:H37" si="54">SUM(C38:C43)</f>
        <v>110610811.87172729</v>
      </c>
      <c r="D37" s="398">
        <f t="shared" si="54"/>
        <v>132548551.47085647</v>
      </c>
      <c r="E37" s="398">
        <f t="shared" si="54"/>
        <v>72736273.653266549</v>
      </c>
      <c r="F37" s="398">
        <f t="shared" si="54"/>
        <v>83675835.278134733</v>
      </c>
      <c r="G37" s="398">
        <f t="shared" si="54"/>
        <v>79691399.801140338</v>
      </c>
      <c r="H37" s="399">
        <f t="shared" si="54"/>
        <v>69870224.086959258</v>
      </c>
      <c r="I37" s="400"/>
      <c r="J37" s="401">
        <f t="shared" si="47"/>
        <v>0</v>
      </c>
      <c r="K37" s="398">
        <f t="shared" si="48"/>
        <v>0</v>
      </c>
      <c r="L37" s="398">
        <f t="shared" si="49"/>
        <v>0</v>
      </c>
      <c r="M37" s="398">
        <f t="shared" si="50"/>
        <v>0</v>
      </c>
      <c r="N37" s="398">
        <f t="shared" si="51"/>
        <v>0</v>
      </c>
      <c r="O37" s="398">
        <f t="shared" si="52"/>
        <v>0</v>
      </c>
      <c r="P37" s="399">
        <f t="shared" si="53"/>
        <v>0</v>
      </c>
      <c r="Q37" s="400"/>
      <c r="R37" s="401">
        <f>SUM(R38:R43)</f>
        <v>77424366.62279658</v>
      </c>
      <c r="S37" s="398">
        <f t="shared" ref="S37:X37" si="55">SUM(S38:S43)</f>
        <v>110610811.87172729</v>
      </c>
      <c r="T37" s="398">
        <f t="shared" si="55"/>
        <v>132548551.47085647</v>
      </c>
      <c r="U37" s="398">
        <f t="shared" si="55"/>
        <v>72736273.653266549</v>
      </c>
      <c r="V37" s="398">
        <f t="shared" si="55"/>
        <v>83675835.278134733</v>
      </c>
      <c r="W37" s="398">
        <f t="shared" si="55"/>
        <v>79691399.801140338</v>
      </c>
      <c r="X37" s="399">
        <f t="shared" si="55"/>
        <v>69870224.086959273</v>
      </c>
      <c r="AF37" s="382"/>
    </row>
    <row r="38" spans="1:32" ht="12" x14ac:dyDescent="0.2">
      <c r="A38" s="402" t="s">
        <v>223</v>
      </c>
      <c r="B38" s="406">
        <f>Direct_REAL!B36-Direct_REAL!B42</f>
        <v>77424366.62279658</v>
      </c>
      <c r="C38" s="403">
        <f>Direct_REAL!C36-Direct_REAL!C42</f>
        <v>110610811.87172729</v>
      </c>
      <c r="D38" s="403">
        <f>Direct_REAL!D36-Direct_REAL!D42</f>
        <v>132548551.47085647</v>
      </c>
      <c r="E38" s="403">
        <f>Direct_REAL!E36-Direct_REAL!E42</f>
        <v>72736273.653266549</v>
      </c>
      <c r="F38" s="403">
        <f>Direct_REAL!F36-Direct_REAL!F42</f>
        <v>83675835.278134733</v>
      </c>
      <c r="G38" s="403">
        <f>Direct_REAL!G36-Direct_REAL!G42</f>
        <v>79691399.801140338</v>
      </c>
      <c r="H38" s="404">
        <f>Direct_REAL!H36-Direct_REAL!H42</f>
        <v>69870224.086959258</v>
      </c>
      <c r="I38" s="405"/>
      <c r="J38" s="406">
        <f t="shared" si="47"/>
        <v>0</v>
      </c>
      <c r="K38" s="403">
        <f t="shared" si="48"/>
        <v>0</v>
      </c>
      <c r="L38" s="403">
        <f t="shared" si="49"/>
        <v>0</v>
      </c>
      <c r="M38" s="403">
        <f t="shared" si="50"/>
        <v>0</v>
      </c>
      <c r="N38" s="403">
        <f t="shared" si="51"/>
        <v>0</v>
      </c>
      <c r="O38" s="403">
        <f t="shared" si="52"/>
        <v>0</v>
      </c>
      <c r="P38" s="404">
        <f t="shared" si="53"/>
        <v>0</v>
      </c>
      <c r="Q38" s="405"/>
      <c r="R38" s="406">
        <f>Capex_fully_loaded!B36-Capex_fully_loaded!B42</f>
        <v>77424366.62279658</v>
      </c>
      <c r="S38" s="403">
        <f>Capex_fully_loaded!C36-Capex_fully_loaded!C42</f>
        <v>110610811.87172729</v>
      </c>
      <c r="T38" s="403">
        <f>Capex_fully_loaded!D36-Capex_fully_loaded!D42</f>
        <v>132548551.47085647</v>
      </c>
      <c r="U38" s="403">
        <f>Capex_fully_loaded!E36-Capex_fully_loaded!E42</f>
        <v>72736273.653266549</v>
      </c>
      <c r="V38" s="403">
        <f>Capex_fully_loaded!F36-Capex_fully_loaded!F42</f>
        <v>83675835.278134733</v>
      </c>
      <c r="W38" s="403">
        <f>Capex_fully_loaded!G36-Capex_fully_loaded!G42</f>
        <v>79691399.801140338</v>
      </c>
      <c r="X38" s="404">
        <f>Capex_fully_loaded!H36-Capex_fully_loaded!H42</f>
        <v>69870224.086959273</v>
      </c>
      <c r="AF38" s="382"/>
    </row>
    <row r="39" spans="1:32" ht="12" x14ac:dyDescent="0.2">
      <c r="A39" s="402"/>
      <c r="B39" s="406"/>
      <c r="C39" s="403"/>
      <c r="D39" s="403"/>
      <c r="E39" s="403"/>
      <c r="F39" s="403"/>
      <c r="G39" s="403"/>
      <c r="H39" s="404"/>
      <c r="I39" s="405"/>
      <c r="J39" s="406"/>
      <c r="K39" s="403"/>
      <c r="L39" s="403"/>
      <c r="M39" s="403"/>
      <c r="N39" s="403"/>
      <c r="O39" s="403"/>
      <c r="P39" s="404"/>
      <c r="Q39" s="405"/>
      <c r="R39" s="406"/>
      <c r="S39" s="403"/>
      <c r="T39" s="403"/>
      <c r="U39" s="403"/>
      <c r="V39" s="403"/>
      <c r="W39" s="403"/>
      <c r="X39" s="404"/>
      <c r="AF39" s="382"/>
    </row>
    <row r="40" spans="1:32" ht="12" x14ac:dyDescent="0.2">
      <c r="A40" s="402"/>
      <c r="B40" s="406"/>
      <c r="C40" s="403"/>
      <c r="D40" s="403"/>
      <c r="E40" s="403"/>
      <c r="F40" s="403"/>
      <c r="G40" s="403"/>
      <c r="H40" s="404"/>
      <c r="I40" s="405"/>
      <c r="J40" s="406"/>
      <c r="K40" s="403"/>
      <c r="L40" s="403"/>
      <c r="M40" s="403"/>
      <c r="N40" s="403"/>
      <c r="O40" s="403"/>
      <c r="P40" s="404"/>
      <c r="Q40" s="405"/>
      <c r="R40" s="406"/>
      <c r="S40" s="403"/>
      <c r="T40" s="403"/>
      <c r="U40" s="403"/>
      <c r="V40" s="403"/>
      <c r="W40" s="403"/>
      <c r="X40" s="404"/>
      <c r="AF40" s="382"/>
    </row>
    <row r="41" spans="1:32" ht="12" x14ac:dyDescent="0.2">
      <c r="A41" s="402"/>
      <c r="B41" s="406"/>
      <c r="C41" s="403"/>
      <c r="D41" s="403"/>
      <c r="E41" s="403"/>
      <c r="F41" s="403"/>
      <c r="G41" s="403"/>
      <c r="H41" s="404"/>
      <c r="I41" s="405"/>
      <c r="J41" s="406"/>
      <c r="K41" s="403"/>
      <c r="L41" s="403"/>
      <c r="M41" s="403"/>
      <c r="N41" s="403"/>
      <c r="O41" s="403"/>
      <c r="P41" s="404"/>
      <c r="Q41" s="405"/>
      <c r="R41" s="406"/>
      <c r="S41" s="403"/>
      <c r="T41" s="403"/>
      <c r="U41" s="403"/>
      <c r="V41" s="403"/>
      <c r="W41" s="403"/>
      <c r="X41" s="404"/>
      <c r="AF41" s="382"/>
    </row>
    <row r="42" spans="1:32" ht="12" x14ac:dyDescent="0.2">
      <c r="A42" s="402"/>
      <c r="B42" s="406"/>
      <c r="C42" s="403"/>
      <c r="D42" s="403"/>
      <c r="E42" s="403"/>
      <c r="F42" s="403"/>
      <c r="G42" s="403"/>
      <c r="H42" s="404"/>
      <c r="I42" s="405"/>
      <c r="J42" s="406"/>
      <c r="K42" s="403"/>
      <c r="L42" s="403"/>
      <c r="M42" s="403"/>
      <c r="N42" s="403"/>
      <c r="O42" s="403"/>
      <c r="P42" s="404"/>
      <c r="Q42" s="405"/>
      <c r="R42" s="406"/>
      <c r="S42" s="403"/>
      <c r="T42" s="403"/>
      <c r="U42" s="403"/>
      <c r="V42" s="403"/>
      <c r="W42" s="403"/>
      <c r="X42" s="404"/>
      <c r="AF42" s="382"/>
    </row>
    <row r="43" spans="1:32" ht="12" x14ac:dyDescent="0.2">
      <c r="A43" s="402"/>
      <c r="B43" s="406"/>
      <c r="C43" s="403"/>
      <c r="D43" s="403"/>
      <c r="E43" s="403"/>
      <c r="F43" s="403"/>
      <c r="G43" s="403"/>
      <c r="H43" s="404"/>
      <c r="I43" s="405"/>
      <c r="J43" s="406"/>
      <c r="K43" s="403"/>
      <c r="L43" s="403"/>
      <c r="M43" s="403"/>
      <c r="N43" s="403"/>
      <c r="O43" s="403"/>
      <c r="P43" s="404"/>
      <c r="Q43" s="405"/>
      <c r="R43" s="406"/>
      <c r="S43" s="403"/>
      <c r="T43" s="403"/>
      <c r="U43" s="403"/>
      <c r="V43" s="403"/>
      <c r="W43" s="403"/>
      <c r="X43" s="404"/>
      <c r="AF43" s="382"/>
    </row>
    <row r="44" spans="1:32" ht="12" x14ac:dyDescent="0.2">
      <c r="A44" s="397" t="s">
        <v>171</v>
      </c>
      <c r="B44" s="401">
        <f>Direct_REAL!B43</f>
        <v>88030483.974999994</v>
      </c>
      <c r="C44" s="398">
        <f>Direct_REAL!C43</f>
        <v>87241353.881406516</v>
      </c>
      <c r="D44" s="398">
        <f>Direct_REAL!D43</f>
        <v>88481070.247566909</v>
      </c>
      <c r="E44" s="398">
        <f>Direct_REAL!E43</f>
        <v>88389743.068503663</v>
      </c>
      <c r="F44" s="398">
        <f>Direct_REAL!F43</f>
        <v>88332971.987676442</v>
      </c>
      <c r="G44" s="398">
        <f>Direct_REAL!G43</f>
        <v>88298991.380449295</v>
      </c>
      <c r="H44" s="399">
        <f>Direct_REAL!H43</f>
        <v>88282764.328954756</v>
      </c>
      <c r="I44" s="400"/>
      <c r="J44" s="401">
        <f t="shared" si="47"/>
        <v>1994593.9662953019</v>
      </c>
      <c r="K44" s="398">
        <f t="shared" si="48"/>
        <v>484205.04763096571</v>
      </c>
      <c r="L44" s="398">
        <f t="shared" si="49"/>
        <v>1223515.0015676022</v>
      </c>
      <c r="M44" s="398">
        <f t="shared" si="50"/>
        <v>1100634.3919228613</v>
      </c>
      <c r="N44" s="398">
        <f t="shared" si="51"/>
        <v>1038293.4009307772</v>
      </c>
      <c r="O44" s="398">
        <f t="shared" si="52"/>
        <v>1009336.8018503189</v>
      </c>
      <c r="P44" s="399">
        <f t="shared" si="53"/>
        <v>1010800.5490839481</v>
      </c>
      <c r="Q44" s="400"/>
      <c r="R44" s="401">
        <f>Capex_fully_loaded!B43</f>
        <v>90025077.941295296</v>
      </c>
      <c r="S44" s="398">
        <f>Capex_fully_loaded!C43</f>
        <v>87725558.929037482</v>
      </c>
      <c r="T44" s="398">
        <f>Capex_fully_loaded!D43</f>
        <v>89704585.249134511</v>
      </c>
      <c r="U44" s="398">
        <f>Capex_fully_loaded!E43</f>
        <v>89490377.460426524</v>
      </c>
      <c r="V44" s="398">
        <f>Capex_fully_loaded!F43</f>
        <v>89371265.388607219</v>
      </c>
      <c r="W44" s="398">
        <f>Capex_fully_loaded!G43</f>
        <v>89308328.182299614</v>
      </c>
      <c r="X44" s="399">
        <f>Capex_fully_loaded!H43</f>
        <v>89293564.878038704</v>
      </c>
      <c r="AF44" s="382"/>
    </row>
    <row r="45" spans="1:32" ht="12" x14ac:dyDescent="0.2">
      <c r="A45" s="407"/>
      <c r="B45" s="401"/>
      <c r="C45" s="398"/>
      <c r="D45" s="398"/>
      <c r="E45" s="398"/>
      <c r="F45" s="398"/>
      <c r="G45" s="398"/>
      <c r="H45" s="399"/>
      <c r="I45" s="400"/>
      <c r="J45" s="401"/>
      <c r="K45" s="398"/>
      <c r="L45" s="398"/>
      <c r="M45" s="398"/>
      <c r="N45" s="398"/>
      <c r="O45" s="398"/>
      <c r="P45" s="399"/>
      <c r="Q45" s="400"/>
      <c r="R45" s="401"/>
      <c r="S45" s="398"/>
      <c r="T45" s="398"/>
      <c r="U45" s="398"/>
      <c r="V45" s="398"/>
      <c r="W45" s="398"/>
      <c r="X45" s="399"/>
      <c r="AF45" s="382"/>
    </row>
    <row r="46" spans="1:32" ht="12" x14ac:dyDescent="0.2">
      <c r="A46" s="407"/>
      <c r="B46" s="401"/>
      <c r="C46" s="398"/>
      <c r="D46" s="398"/>
      <c r="E46" s="398"/>
      <c r="F46" s="398"/>
      <c r="G46" s="398"/>
      <c r="H46" s="399"/>
      <c r="I46" s="400"/>
      <c r="J46" s="401"/>
      <c r="K46" s="398"/>
      <c r="L46" s="398"/>
      <c r="M46" s="398"/>
      <c r="N46" s="398"/>
      <c r="O46" s="398"/>
      <c r="P46" s="399"/>
      <c r="Q46" s="400"/>
      <c r="R46" s="401"/>
      <c r="S46" s="398"/>
      <c r="T46" s="398"/>
      <c r="U46" s="398"/>
      <c r="V46" s="398"/>
      <c r="W46" s="398"/>
      <c r="X46" s="399"/>
      <c r="AF46" s="382"/>
    </row>
    <row r="47" spans="1:32" ht="12" x14ac:dyDescent="0.2">
      <c r="A47" s="407"/>
      <c r="B47" s="401"/>
      <c r="C47" s="398"/>
      <c r="D47" s="398"/>
      <c r="E47" s="398"/>
      <c r="F47" s="398"/>
      <c r="G47" s="398"/>
      <c r="H47" s="399"/>
      <c r="I47" s="400"/>
      <c r="J47" s="401"/>
      <c r="K47" s="398"/>
      <c r="L47" s="398"/>
      <c r="M47" s="398"/>
      <c r="N47" s="398"/>
      <c r="O47" s="398"/>
      <c r="P47" s="399"/>
      <c r="Q47" s="400"/>
      <c r="R47" s="401"/>
      <c r="S47" s="398"/>
      <c r="T47" s="398"/>
      <c r="U47" s="398"/>
      <c r="V47" s="398"/>
      <c r="W47" s="398"/>
      <c r="X47" s="399"/>
      <c r="AF47" s="382"/>
    </row>
    <row r="48" spans="1:32" ht="12" x14ac:dyDescent="0.2">
      <c r="A48" s="407"/>
      <c r="B48" s="401"/>
      <c r="C48" s="398"/>
      <c r="D48" s="398"/>
      <c r="E48" s="398"/>
      <c r="F48" s="398"/>
      <c r="G48" s="398"/>
      <c r="H48" s="399"/>
      <c r="I48" s="400"/>
      <c r="J48" s="401"/>
      <c r="K48" s="398"/>
      <c r="L48" s="398"/>
      <c r="M48" s="398"/>
      <c r="N48" s="398"/>
      <c r="O48" s="398"/>
      <c r="P48" s="399"/>
      <c r="Q48" s="400"/>
      <c r="R48" s="401"/>
      <c r="S48" s="398"/>
      <c r="T48" s="398"/>
      <c r="U48" s="398"/>
      <c r="V48" s="398"/>
      <c r="W48" s="398"/>
      <c r="X48" s="399"/>
      <c r="AF48" s="382"/>
    </row>
    <row r="49" spans="1:32" ht="12" x14ac:dyDescent="0.2">
      <c r="A49" s="407"/>
      <c r="B49" s="401"/>
      <c r="C49" s="398"/>
      <c r="D49" s="398"/>
      <c r="E49" s="398"/>
      <c r="F49" s="398"/>
      <c r="G49" s="398"/>
      <c r="H49" s="399"/>
      <c r="I49" s="400"/>
      <c r="J49" s="401"/>
      <c r="K49" s="398"/>
      <c r="L49" s="398"/>
      <c r="M49" s="398"/>
      <c r="N49" s="398"/>
      <c r="O49" s="398"/>
      <c r="P49" s="399"/>
      <c r="Q49" s="400"/>
      <c r="R49" s="401"/>
      <c r="S49" s="398"/>
      <c r="T49" s="398"/>
      <c r="U49" s="398"/>
      <c r="V49" s="398"/>
      <c r="W49" s="398"/>
      <c r="X49" s="399"/>
      <c r="AF49" s="382"/>
    </row>
    <row r="50" spans="1:32" ht="12" x14ac:dyDescent="0.2">
      <c r="A50" s="407"/>
      <c r="B50" s="401"/>
      <c r="C50" s="398"/>
      <c r="D50" s="398"/>
      <c r="E50" s="398"/>
      <c r="F50" s="398"/>
      <c r="G50" s="398"/>
      <c r="H50" s="399"/>
      <c r="I50" s="400"/>
      <c r="J50" s="401"/>
      <c r="K50" s="398"/>
      <c r="L50" s="398"/>
      <c r="M50" s="398"/>
      <c r="N50" s="398"/>
      <c r="O50" s="398"/>
      <c r="P50" s="399"/>
      <c r="Q50" s="400"/>
      <c r="R50" s="401"/>
      <c r="S50" s="398"/>
      <c r="T50" s="398"/>
      <c r="U50" s="398"/>
      <c r="V50" s="398"/>
      <c r="W50" s="398"/>
      <c r="X50" s="399"/>
      <c r="AF50" s="382"/>
    </row>
    <row r="51" spans="1:32" ht="12" x14ac:dyDescent="0.2">
      <c r="A51" s="407"/>
      <c r="B51" s="401"/>
      <c r="C51" s="398"/>
      <c r="D51" s="398"/>
      <c r="E51" s="398"/>
      <c r="F51" s="398"/>
      <c r="G51" s="398"/>
      <c r="H51" s="399"/>
      <c r="I51" s="400"/>
      <c r="J51" s="401"/>
      <c r="K51" s="398"/>
      <c r="L51" s="398"/>
      <c r="M51" s="398"/>
      <c r="N51" s="398"/>
      <c r="O51" s="398"/>
      <c r="P51" s="399"/>
      <c r="Q51" s="400"/>
      <c r="R51" s="401"/>
      <c r="S51" s="398"/>
      <c r="T51" s="398"/>
      <c r="U51" s="398"/>
      <c r="V51" s="398"/>
      <c r="W51" s="398"/>
      <c r="X51" s="399"/>
      <c r="AF51" s="382"/>
    </row>
    <row r="52" spans="1:32" ht="12.75" thickBot="1" x14ac:dyDescent="0.25">
      <c r="A52" s="408"/>
      <c r="B52" s="411"/>
      <c r="C52" s="409"/>
      <c r="D52" s="409"/>
      <c r="E52" s="409"/>
      <c r="F52" s="409"/>
      <c r="G52" s="409"/>
      <c r="H52" s="410"/>
      <c r="I52" s="400"/>
      <c r="J52" s="411"/>
      <c r="K52" s="409"/>
      <c r="L52" s="409"/>
      <c r="M52" s="409"/>
      <c r="N52" s="409"/>
      <c r="O52" s="409"/>
      <c r="P52" s="410"/>
      <c r="Q52" s="400"/>
      <c r="R52" s="411"/>
      <c r="S52" s="409"/>
      <c r="T52" s="409"/>
      <c r="U52" s="409"/>
      <c r="V52" s="409"/>
      <c r="W52" s="409"/>
      <c r="X52" s="410"/>
      <c r="AF52" s="382"/>
    </row>
    <row r="53" spans="1:32" ht="12" x14ac:dyDescent="0.2">
      <c r="C53" s="432"/>
      <c r="D53" s="432"/>
      <c r="E53" s="432"/>
      <c r="F53" s="432"/>
      <c r="G53" s="432"/>
      <c r="H53" s="432"/>
      <c r="AF53" s="382"/>
    </row>
    <row r="54" spans="1:32" customFormat="1" x14ac:dyDescent="0.2"/>
    <row r="55" spans="1:32" x14ac:dyDescent="0.2">
      <c r="A55" s="231" t="s">
        <v>69</v>
      </c>
      <c r="B55" s="61">
        <f t="shared" ref="B55:C55" si="56">SUM(B56:B61)</f>
        <v>84672789.62279658</v>
      </c>
      <c r="C55" s="61">
        <f t="shared" si="56"/>
        <v>121110811.87172729</v>
      </c>
      <c r="D55" s="61">
        <f>SUM(D56:D61)</f>
        <v>145860225.68213788</v>
      </c>
      <c r="E55" s="61">
        <f t="shared" ref="E55:X55" si="57">SUM(E56:E61)</f>
        <v>83287385.923200816</v>
      </c>
      <c r="F55" s="61">
        <f t="shared" si="57"/>
        <v>94591605.937263265</v>
      </c>
      <c r="G55" s="61">
        <f t="shared" si="57"/>
        <v>88353797.876898319</v>
      </c>
      <c r="H55" s="61">
        <f t="shared" si="57"/>
        <v>82146577.725539148</v>
      </c>
      <c r="J55" s="61">
        <f t="shared" si="57"/>
        <v>4727840.5966650378</v>
      </c>
      <c r="K55" s="61">
        <f t="shared" si="57"/>
        <v>6189522.8505387977</v>
      </c>
      <c r="L55" s="61">
        <f t="shared" si="57"/>
        <v>8040563.5942734778</v>
      </c>
      <c r="M55" s="61">
        <f t="shared" si="57"/>
        <v>5998856.5100633092</v>
      </c>
      <c r="N55" s="61">
        <f t="shared" si="57"/>
        <v>6028402.3706134707</v>
      </c>
      <c r="O55" s="61">
        <f t="shared" si="57"/>
        <v>4734624.736328112</v>
      </c>
      <c r="P55" s="61">
        <f t="shared" si="57"/>
        <v>6778177.4254238289</v>
      </c>
      <c r="R55" s="61">
        <f t="shared" si="57"/>
        <v>89400630.21946162</v>
      </c>
      <c r="S55" s="61">
        <f t="shared" si="57"/>
        <v>127300334.72226608</v>
      </c>
      <c r="T55" s="61">
        <f t="shared" si="57"/>
        <v>153900789.27641135</v>
      </c>
      <c r="U55" s="61">
        <f t="shared" si="57"/>
        <v>89286242.433264136</v>
      </c>
      <c r="V55" s="61">
        <f t="shared" si="57"/>
        <v>100620008.30787674</v>
      </c>
      <c r="W55" s="61">
        <f t="shared" si="57"/>
        <v>93088422.613226429</v>
      </c>
      <c r="X55" s="61">
        <f t="shared" si="57"/>
        <v>88924755.150962979</v>
      </c>
    </row>
    <row r="56" spans="1:32" x14ac:dyDescent="0.2">
      <c r="A56" s="75" t="s">
        <v>63</v>
      </c>
      <c r="B56" s="18">
        <v>38342426.727203168</v>
      </c>
      <c r="C56" s="18">
        <v>43331769.028011307</v>
      </c>
      <c r="D56" s="18">
        <v>58846941.51592239</v>
      </c>
      <c r="E56" s="18">
        <v>29356646.241275545</v>
      </c>
      <c r="F56" s="18">
        <v>33674209.735372677</v>
      </c>
      <c r="G56" s="18">
        <v>21306029.202946451</v>
      </c>
      <c r="H56" s="18">
        <v>20860312.787244096</v>
      </c>
      <c r="J56" s="412">
        <v>0</v>
      </c>
      <c r="K56" s="412">
        <v>0</v>
      </c>
      <c r="L56" s="412">
        <v>0</v>
      </c>
      <c r="M56" s="412">
        <v>0</v>
      </c>
      <c r="N56" s="412">
        <v>0</v>
      </c>
      <c r="O56" s="412">
        <v>0</v>
      </c>
      <c r="P56" s="412">
        <v>0</v>
      </c>
      <c r="R56" s="412">
        <f>B56+J56</f>
        <v>38342426.727203168</v>
      </c>
      <c r="S56" s="412">
        <f t="shared" ref="S56:X61" si="58">C56+K56</f>
        <v>43331769.028011307</v>
      </c>
      <c r="T56" s="412">
        <f t="shared" si="58"/>
        <v>58846941.51592239</v>
      </c>
      <c r="U56" s="412">
        <f t="shared" si="58"/>
        <v>29356646.241275545</v>
      </c>
      <c r="V56" s="412">
        <f t="shared" si="58"/>
        <v>33674209.735372677</v>
      </c>
      <c r="W56" s="412">
        <f t="shared" si="58"/>
        <v>21306029.202946451</v>
      </c>
      <c r="X56" s="412">
        <f t="shared" si="58"/>
        <v>20860312.787244096</v>
      </c>
    </row>
    <row r="57" spans="1:32" x14ac:dyDescent="0.2">
      <c r="A57" s="75" t="s">
        <v>64</v>
      </c>
      <c r="B57" s="18">
        <v>6642008.4524025936</v>
      </c>
      <c r="C57" s="18">
        <v>5771904.8110711342</v>
      </c>
      <c r="D57" s="18">
        <v>2394842.9662843291</v>
      </c>
      <c r="E57" s="18">
        <v>2353322.3902352704</v>
      </c>
      <c r="F57" s="18">
        <v>2359034.4680522587</v>
      </c>
      <c r="G57" s="18">
        <v>2382557.4920018767</v>
      </c>
      <c r="H57" s="18">
        <v>2332715.0283769323</v>
      </c>
      <c r="J57" s="412">
        <v>0</v>
      </c>
      <c r="K57" s="412">
        <v>0</v>
      </c>
      <c r="L57" s="412">
        <v>0</v>
      </c>
      <c r="M57" s="412">
        <v>0</v>
      </c>
      <c r="N57" s="412">
        <v>0</v>
      </c>
      <c r="O57" s="412">
        <v>0</v>
      </c>
      <c r="P57" s="412">
        <v>0</v>
      </c>
      <c r="R57" s="412">
        <f t="shared" ref="R57:R61" si="59">B57+J57</f>
        <v>6642008.4524025936</v>
      </c>
      <c r="S57" s="412">
        <f t="shared" si="58"/>
        <v>5771904.8110711342</v>
      </c>
      <c r="T57" s="412">
        <f t="shared" si="58"/>
        <v>2394842.9662843291</v>
      </c>
      <c r="U57" s="412">
        <f t="shared" si="58"/>
        <v>2353322.3902352704</v>
      </c>
      <c r="V57" s="412">
        <f t="shared" si="58"/>
        <v>2359034.4680522587</v>
      </c>
      <c r="W57" s="412">
        <f t="shared" si="58"/>
        <v>2382557.4920018767</v>
      </c>
      <c r="X57" s="412">
        <f t="shared" si="58"/>
        <v>2332715.0283769323</v>
      </c>
    </row>
    <row r="58" spans="1:32" x14ac:dyDescent="0.2">
      <c r="A58" s="75" t="s">
        <v>65</v>
      </c>
      <c r="B58" s="18">
        <v>19912950.45334712</v>
      </c>
      <c r="C58" s="18">
        <v>31799876.622494496</v>
      </c>
      <c r="D58" s="18">
        <v>30775007.926492654</v>
      </c>
      <c r="E58" s="18">
        <v>30206444.874864757</v>
      </c>
      <c r="F58" s="18">
        <v>34271735.126040794</v>
      </c>
      <c r="G58" s="18">
        <v>39594179.087233014</v>
      </c>
      <c r="H58" s="18">
        <v>33914633.556040108</v>
      </c>
      <c r="J58" s="412">
        <v>0</v>
      </c>
      <c r="K58" s="412">
        <v>0</v>
      </c>
      <c r="L58" s="412">
        <v>0</v>
      </c>
      <c r="M58" s="412">
        <v>0</v>
      </c>
      <c r="N58" s="412">
        <v>0</v>
      </c>
      <c r="O58" s="412">
        <v>0</v>
      </c>
      <c r="P58" s="412">
        <v>0</v>
      </c>
      <c r="R58" s="412">
        <f t="shared" si="59"/>
        <v>19912950.45334712</v>
      </c>
      <c r="S58" s="412">
        <f t="shared" si="58"/>
        <v>31799876.622494496</v>
      </c>
      <c r="T58" s="412">
        <f t="shared" si="58"/>
        <v>30775007.926492654</v>
      </c>
      <c r="U58" s="412">
        <f t="shared" si="58"/>
        <v>30206444.874864757</v>
      </c>
      <c r="V58" s="412">
        <f t="shared" si="58"/>
        <v>34271735.126040794</v>
      </c>
      <c r="W58" s="412">
        <f t="shared" si="58"/>
        <v>39594179.087233014</v>
      </c>
      <c r="X58" s="412">
        <f t="shared" si="58"/>
        <v>33914633.556040108</v>
      </c>
    </row>
    <row r="59" spans="1:32" x14ac:dyDescent="0.2">
      <c r="A59" s="75" t="s">
        <v>66</v>
      </c>
      <c r="B59" s="18">
        <v>12526980.989843702</v>
      </c>
      <c r="C59" s="18">
        <v>29707261.410150345</v>
      </c>
      <c r="D59" s="18">
        <v>14466927.859163037</v>
      </c>
      <c r="E59" s="18">
        <v>8865542.6818583105</v>
      </c>
      <c r="F59" s="18">
        <v>12997018.710674476</v>
      </c>
      <c r="G59" s="18">
        <v>12947101.655189555</v>
      </c>
      <c r="H59" s="18">
        <v>12676251.761550667</v>
      </c>
      <c r="J59" s="412">
        <v>0</v>
      </c>
      <c r="K59" s="412">
        <v>0</v>
      </c>
      <c r="L59" s="412">
        <v>0</v>
      </c>
      <c r="M59" s="412">
        <v>0</v>
      </c>
      <c r="N59" s="412">
        <v>0</v>
      </c>
      <c r="O59" s="412">
        <v>0</v>
      </c>
      <c r="P59" s="412">
        <v>0</v>
      </c>
      <c r="R59" s="412">
        <f t="shared" si="59"/>
        <v>12526980.989843702</v>
      </c>
      <c r="S59" s="412">
        <f t="shared" si="58"/>
        <v>29707261.410150345</v>
      </c>
      <c r="T59" s="412">
        <f t="shared" si="58"/>
        <v>14466927.859163037</v>
      </c>
      <c r="U59" s="412">
        <f t="shared" si="58"/>
        <v>8865542.6818583105</v>
      </c>
      <c r="V59" s="412">
        <f t="shared" si="58"/>
        <v>12997018.710674476</v>
      </c>
      <c r="W59" s="412">
        <f t="shared" si="58"/>
        <v>12947101.655189555</v>
      </c>
      <c r="X59" s="412">
        <f t="shared" si="58"/>
        <v>12676251.761550667</v>
      </c>
    </row>
    <row r="60" spans="1:32" x14ac:dyDescent="0.2">
      <c r="A60" s="75" t="s">
        <v>181</v>
      </c>
      <c r="B60" s="18">
        <v>0</v>
      </c>
      <c r="C60" s="18">
        <v>0</v>
      </c>
      <c r="D60" s="18">
        <v>26064831.202994082</v>
      </c>
      <c r="E60" s="18">
        <v>1954317.4650326706</v>
      </c>
      <c r="F60" s="18">
        <v>373837.23799451842</v>
      </c>
      <c r="G60" s="18">
        <v>3461532.3637694358</v>
      </c>
      <c r="H60" s="18">
        <v>86310.953747445019</v>
      </c>
      <c r="J60" s="412">
        <v>0</v>
      </c>
      <c r="K60" s="412">
        <v>0</v>
      </c>
      <c r="L60" s="412">
        <v>0</v>
      </c>
      <c r="M60" s="412">
        <v>0</v>
      </c>
      <c r="N60" s="412">
        <v>0</v>
      </c>
      <c r="O60" s="412">
        <v>0</v>
      </c>
      <c r="P60" s="412">
        <v>0</v>
      </c>
      <c r="R60" s="412">
        <f t="shared" si="59"/>
        <v>0</v>
      </c>
      <c r="S60" s="412">
        <f t="shared" si="58"/>
        <v>0</v>
      </c>
      <c r="T60" s="412">
        <f t="shared" si="58"/>
        <v>26064831.202994082</v>
      </c>
      <c r="U60" s="412">
        <f t="shared" si="58"/>
        <v>1954317.4650326706</v>
      </c>
      <c r="V60" s="412">
        <f t="shared" si="58"/>
        <v>373837.23799451842</v>
      </c>
      <c r="W60" s="412">
        <f t="shared" si="58"/>
        <v>3461532.3637694358</v>
      </c>
      <c r="X60" s="412">
        <f t="shared" si="58"/>
        <v>86310.953747445019</v>
      </c>
    </row>
    <row r="61" spans="1:32" x14ac:dyDescent="0.2">
      <c r="A61" s="75" t="s">
        <v>179</v>
      </c>
      <c r="B61" s="18">
        <v>7248423</v>
      </c>
      <c r="C61" s="18">
        <v>10500000</v>
      </c>
      <c r="D61" s="18">
        <v>13311674.211281404</v>
      </c>
      <c r="E61" s="18">
        <v>10551112.269934274</v>
      </c>
      <c r="F61" s="18">
        <v>10915770.659128528</v>
      </c>
      <c r="G61" s="18">
        <v>8662398.0757579766</v>
      </c>
      <c r="H61" s="18">
        <v>12276353.638579885</v>
      </c>
      <c r="J61" s="18">
        <v>4727840.5966650378</v>
      </c>
      <c r="K61" s="18">
        <v>6189522.8505387977</v>
      </c>
      <c r="L61" s="18">
        <v>8040563.5942734778</v>
      </c>
      <c r="M61" s="18">
        <v>5998856.5100633092</v>
      </c>
      <c r="N61" s="18">
        <v>6028402.3706134707</v>
      </c>
      <c r="O61" s="18">
        <v>4734624.736328112</v>
      </c>
      <c r="P61" s="18">
        <v>6778177.4254238289</v>
      </c>
      <c r="R61" s="412">
        <f t="shared" si="59"/>
        <v>11976263.596665038</v>
      </c>
      <c r="S61" s="412">
        <f t="shared" si="58"/>
        <v>16689522.850538798</v>
      </c>
      <c r="T61" s="412">
        <f t="shared" si="58"/>
        <v>21352237.805554882</v>
      </c>
      <c r="U61" s="412">
        <f t="shared" si="58"/>
        <v>16549968.779997583</v>
      </c>
      <c r="V61" s="412">
        <f t="shared" si="58"/>
        <v>16944173.029741999</v>
      </c>
      <c r="W61" s="412">
        <f t="shared" si="58"/>
        <v>13397022.812086089</v>
      </c>
      <c r="X61" s="412">
        <f t="shared" si="58"/>
        <v>19054531.064003713</v>
      </c>
    </row>
  </sheetData>
  <mergeCells count="2">
    <mergeCell ref="B2:H2"/>
    <mergeCell ref="R2:X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39997558519241921"/>
  </sheetPr>
  <dimension ref="A1:AG86"/>
  <sheetViews>
    <sheetView workbookViewId="0">
      <pane xSplit="1" ySplit="10" topLeftCell="B11" activePane="bottomRight" state="frozen"/>
      <selection activeCell="H40" sqref="H40"/>
      <selection pane="topRight" activeCell="H40" sqref="H40"/>
      <selection pane="bottomLeft" activeCell="H40" sqref="H40"/>
      <selection pane="bottomRight" activeCell="H40" sqref="H40"/>
    </sheetView>
  </sheetViews>
  <sheetFormatPr defaultColWidth="9" defaultRowHeight="12" x14ac:dyDescent="0.2"/>
  <cols>
    <col min="1" max="1" width="32.875" style="10" customWidth="1"/>
    <col min="2" max="2" width="10.5" style="10" customWidth="1"/>
    <col min="3" max="3" width="12.625" style="10" customWidth="1"/>
    <col min="4" max="4" width="10.5" style="10" bestFit="1" customWidth="1"/>
    <col min="5" max="5" width="11" style="10" customWidth="1"/>
    <col min="6" max="6" width="10.5" style="10" customWidth="1"/>
    <col min="7" max="7" width="11.75" style="10" customWidth="1"/>
    <col min="8" max="8" width="10.5" style="10" bestFit="1" customWidth="1"/>
    <col min="9" max="10" width="10.5" style="10" customWidth="1"/>
    <col min="11" max="11" width="12.625" style="10" bestFit="1" customWidth="1"/>
    <col min="12" max="12" width="10.5" style="10" bestFit="1" customWidth="1"/>
    <col min="13" max="14" width="10.5" style="10" customWidth="1"/>
    <col min="15" max="15" width="11.75" style="10" bestFit="1" customWidth="1"/>
    <col min="16" max="16" width="9.375" style="10" customWidth="1"/>
    <col min="17" max="18" width="10.5" style="10" customWidth="1"/>
    <col min="19" max="19" width="11.75" style="10" bestFit="1" customWidth="1"/>
    <col min="20" max="20" width="9.375" style="10" customWidth="1"/>
    <col min="21" max="22" width="10.5" style="10" customWidth="1"/>
    <col min="23" max="23" width="11.75" style="10" bestFit="1" customWidth="1"/>
    <col min="24" max="24" width="9.375" style="10" customWidth="1"/>
    <col min="25" max="26" width="10.5" style="10" customWidth="1"/>
    <col min="27" max="27" width="11.75" style="10" bestFit="1" customWidth="1"/>
    <col min="28" max="28" width="11" style="10" bestFit="1" customWidth="1"/>
    <col min="29" max="29" width="10.5" style="10" customWidth="1"/>
    <col min="30" max="30" width="11.75" style="10" customWidth="1"/>
    <col min="31" max="31" width="12.625" style="10" bestFit="1" customWidth="1"/>
    <col min="32" max="32" width="11.75" style="10" bestFit="1" customWidth="1"/>
    <col min="33" max="33" width="11.75" style="10" customWidth="1"/>
    <col min="34" max="16384" width="9" style="10"/>
  </cols>
  <sheetData>
    <row r="1" spans="1:33" x14ac:dyDescent="0.2">
      <c r="C1" s="299"/>
      <c r="D1" s="299"/>
      <c r="G1" s="299"/>
      <c r="H1" s="299"/>
      <c r="K1" s="299"/>
      <c r="L1" s="299"/>
      <c r="O1" s="299"/>
      <c r="P1" s="299"/>
      <c r="S1" s="299"/>
      <c r="T1" s="299"/>
      <c r="W1" s="299"/>
      <c r="X1" s="299"/>
      <c r="AA1" s="299"/>
      <c r="AB1" s="299"/>
    </row>
    <row r="2" spans="1:33" x14ac:dyDescent="0.2">
      <c r="C2" s="299"/>
      <c r="D2" s="299"/>
      <c r="G2" s="299"/>
      <c r="H2" s="299"/>
      <c r="K2" s="299"/>
      <c r="L2" s="299"/>
      <c r="O2" s="299"/>
      <c r="P2" s="299"/>
      <c r="S2" s="299"/>
      <c r="T2" s="299"/>
      <c r="W2" s="299"/>
      <c r="X2" s="299"/>
      <c r="AA2" s="299"/>
      <c r="AB2" s="299"/>
    </row>
    <row r="3" spans="1:33" x14ac:dyDescent="0.2">
      <c r="C3" s="299"/>
      <c r="D3" s="299"/>
      <c r="G3" s="299"/>
      <c r="H3" s="299"/>
      <c r="K3" s="299"/>
      <c r="L3" s="299"/>
      <c r="O3" s="299"/>
      <c r="P3" s="299"/>
      <c r="S3" s="299"/>
      <c r="T3" s="299"/>
      <c r="W3" s="299"/>
      <c r="X3" s="299"/>
      <c r="AA3" s="299"/>
      <c r="AB3" s="299"/>
    </row>
    <row r="4" spans="1:33" x14ac:dyDescent="0.2">
      <c r="C4" s="299"/>
      <c r="D4" s="299"/>
      <c r="G4" s="299"/>
      <c r="H4" s="299"/>
      <c r="K4" s="299"/>
      <c r="L4" s="299"/>
      <c r="O4" s="299"/>
      <c r="P4" s="299"/>
      <c r="S4" s="299"/>
      <c r="T4" s="299"/>
      <c r="W4" s="299"/>
      <c r="X4" s="299"/>
      <c r="AA4" s="299"/>
      <c r="AB4" s="299"/>
    </row>
    <row r="5" spans="1:33" x14ac:dyDescent="0.2">
      <c r="C5" s="299"/>
      <c r="D5" s="299"/>
      <c r="G5" s="299"/>
      <c r="H5" s="299"/>
      <c r="K5" s="299"/>
      <c r="L5" s="299"/>
      <c r="O5" s="299"/>
      <c r="P5" s="299"/>
      <c r="S5" s="299"/>
      <c r="T5" s="299"/>
      <c r="W5" s="299"/>
      <c r="X5" s="299"/>
      <c r="AA5" s="299"/>
      <c r="AB5" s="299"/>
    </row>
    <row r="6" spans="1:33" x14ac:dyDescent="0.2">
      <c r="C6" s="299"/>
      <c r="D6" s="299"/>
      <c r="G6" s="299"/>
      <c r="H6" s="299"/>
      <c r="K6" s="299"/>
      <c r="L6" s="299"/>
      <c r="O6" s="299"/>
      <c r="P6" s="299"/>
      <c r="S6" s="299"/>
      <c r="T6" s="299"/>
      <c r="W6" s="299"/>
      <c r="X6" s="299"/>
      <c r="AA6" s="299"/>
      <c r="AB6" s="299"/>
    </row>
    <row r="7" spans="1:33" ht="12.75" thickBot="1" x14ac:dyDescent="0.25">
      <c r="C7" s="34"/>
      <c r="D7" s="34"/>
      <c r="G7" s="34"/>
      <c r="H7" s="34"/>
      <c r="K7" s="34"/>
      <c r="L7" s="34"/>
      <c r="O7" s="34"/>
      <c r="P7" s="34"/>
      <c r="S7" s="34"/>
      <c r="T7" s="34"/>
      <c r="W7" s="34"/>
      <c r="X7" s="34"/>
      <c r="AA7" s="34"/>
      <c r="AB7" s="34"/>
    </row>
    <row r="8" spans="1:33" s="14" customFormat="1" ht="15.75" x14ac:dyDescent="0.25">
      <c r="A8" s="50" t="s">
        <v>43</v>
      </c>
      <c r="B8" s="536" t="s">
        <v>117</v>
      </c>
      <c r="C8" s="537"/>
      <c r="D8" s="537"/>
      <c r="E8" s="538"/>
      <c r="F8" s="542" t="s">
        <v>118</v>
      </c>
      <c r="G8" s="543"/>
      <c r="H8" s="543"/>
      <c r="I8" s="544"/>
      <c r="J8" s="536" t="s">
        <v>0</v>
      </c>
      <c r="K8" s="537"/>
      <c r="L8" s="537"/>
      <c r="M8" s="538"/>
      <c r="N8" s="542" t="s">
        <v>1</v>
      </c>
      <c r="O8" s="543"/>
      <c r="P8" s="543"/>
      <c r="Q8" s="544"/>
      <c r="R8" s="536" t="s">
        <v>2</v>
      </c>
      <c r="S8" s="537"/>
      <c r="T8" s="537"/>
      <c r="U8" s="538"/>
      <c r="V8" s="542" t="s">
        <v>3</v>
      </c>
      <c r="W8" s="543"/>
      <c r="X8" s="543"/>
      <c r="Y8" s="544"/>
      <c r="Z8" s="536" t="s">
        <v>28</v>
      </c>
      <c r="AA8" s="537"/>
      <c r="AB8" s="537"/>
      <c r="AC8" s="538"/>
      <c r="AD8" s="539" t="s">
        <v>29</v>
      </c>
      <c r="AE8" s="540"/>
      <c r="AF8" s="540"/>
      <c r="AG8" s="541"/>
    </row>
    <row r="9" spans="1:33" ht="24" x14ac:dyDescent="0.2">
      <c r="A9" s="21"/>
      <c r="B9" s="15" t="s">
        <v>51</v>
      </c>
      <c r="C9" s="16" t="s">
        <v>52</v>
      </c>
      <c r="D9" s="16" t="s">
        <v>53</v>
      </c>
      <c r="E9" s="17" t="s">
        <v>54</v>
      </c>
      <c r="F9" s="15" t="s">
        <v>51</v>
      </c>
      <c r="G9" s="16" t="s">
        <v>52</v>
      </c>
      <c r="H9" s="16" t="s">
        <v>53</v>
      </c>
      <c r="I9" s="17" t="s">
        <v>54</v>
      </c>
      <c r="J9" s="15" t="s">
        <v>51</v>
      </c>
      <c r="K9" s="16" t="s">
        <v>52</v>
      </c>
      <c r="L9" s="16" t="s">
        <v>53</v>
      </c>
      <c r="M9" s="17" t="s">
        <v>54</v>
      </c>
      <c r="N9" s="15" t="s">
        <v>51</v>
      </c>
      <c r="O9" s="16" t="s">
        <v>52</v>
      </c>
      <c r="P9" s="16" t="s">
        <v>53</v>
      </c>
      <c r="Q9" s="17" t="s">
        <v>54</v>
      </c>
      <c r="R9" s="15" t="s">
        <v>51</v>
      </c>
      <c r="S9" s="16" t="s">
        <v>52</v>
      </c>
      <c r="T9" s="16" t="s">
        <v>53</v>
      </c>
      <c r="U9" s="17" t="s">
        <v>54</v>
      </c>
      <c r="V9" s="15" t="s">
        <v>51</v>
      </c>
      <c r="W9" s="16" t="s">
        <v>52</v>
      </c>
      <c r="X9" s="16" t="s">
        <v>53</v>
      </c>
      <c r="Y9" s="17" t="s">
        <v>54</v>
      </c>
      <c r="Z9" s="15" t="s">
        <v>51</v>
      </c>
      <c r="AA9" s="16" t="s">
        <v>52</v>
      </c>
      <c r="AB9" s="16" t="s">
        <v>53</v>
      </c>
      <c r="AC9" s="17" t="s">
        <v>54</v>
      </c>
      <c r="AD9" s="15" t="s">
        <v>51</v>
      </c>
      <c r="AE9" s="16" t="s">
        <v>52</v>
      </c>
      <c r="AF9" s="16" t="s">
        <v>53</v>
      </c>
      <c r="AG9" s="17" t="s">
        <v>54</v>
      </c>
    </row>
    <row r="10" spans="1:33" s="13" customFormat="1" x14ac:dyDescent="0.2">
      <c r="A10" s="51"/>
      <c r="B10" s="52"/>
      <c r="C10" s="53"/>
      <c r="D10" s="53"/>
      <c r="E10" s="54"/>
      <c r="F10" s="52"/>
      <c r="G10" s="53"/>
      <c r="H10" s="53"/>
      <c r="I10" s="54"/>
      <c r="J10" s="52"/>
      <c r="K10" s="53"/>
      <c r="L10" s="53"/>
      <c r="M10" s="54"/>
      <c r="N10" s="52"/>
      <c r="O10" s="53"/>
      <c r="P10" s="53"/>
      <c r="Q10" s="54"/>
      <c r="R10" s="52"/>
      <c r="S10" s="53"/>
      <c r="T10" s="53"/>
      <c r="U10" s="54"/>
      <c r="V10" s="52"/>
      <c r="W10" s="53"/>
      <c r="X10" s="53"/>
      <c r="Y10" s="54"/>
      <c r="Z10" s="52"/>
      <c r="AA10" s="53"/>
      <c r="AB10" s="53"/>
      <c r="AC10" s="54"/>
      <c r="AD10" s="52"/>
      <c r="AE10" s="53"/>
      <c r="AF10" s="53"/>
      <c r="AG10" s="54"/>
    </row>
    <row r="11" spans="1:33" ht="24" x14ac:dyDescent="0.2">
      <c r="A11" s="265" t="s">
        <v>177</v>
      </c>
      <c r="B11" s="266">
        <f t="shared" ref="B11:AG11" si="0">SUM(B33,B13,B23,B50,B43)</f>
        <v>388012588.20279664</v>
      </c>
      <c r="C11" s="267">
        <f t="shared" si="0"/>
        <v>41952490.119718522</v>
      </c>
      <c r="D11" s="267">
        <f t="shared" si="0"/>
        <v>105207128.97698709</v>
      </c>
      <c r="E11" s="268">
        <f t="shared" si="0"/>
        <v>535172207.29950219</v>
      </c>
      <c r="F11" s="266">
        <f t="shared" si="0"/>
        <v>429450455.75313383</v>
      </c>
      <c r="G11" s="267">
        <f t="shared" si="0"/>
        <v>39014739.232196122</v>
      </c>
      <c r="H11" s="267">
        <f t="shared" si="0"/>
        <v>97991647.53931208</v>
      </c>
      <c r="I11" s="268">
        <f t="shared" si="0"/>
        <v>566456842.52464199</v>
      </c>
      <c r="J11" s="266">
        <f t="shared" si="0"/>
        <v>446678758.67093468</v>
      </c>
      <c r="K11" s="267">
        <f t="shared" si="0"/>
        <v>35520603.545180276</v>
      </c>
      <c r="L11" s="267">
        <f>SUM(L33,L13,L23,L50,L43)</f>
        <v>102024708.2513717</v>
      </c>
      <c r="M11" s="268">
        <f t="shared" si="0"/>
        <v>584224070.46748662</v>
      </c>
      <c r="N11" s="266">
        <f t="shared" si="0"/>
        <v>374640569.42463219</v>
      </c>
      <c r="O11" s="267">
        <f t="shared" si="0"/>
        <v>31548030.984081417</v>
      </c>
      <c r="P11" s="267">
        <f t="shared" si="0"/>
        <v>90946543.459809482</v>
      </c>
      <c r="Q11" s="268">
        <f t="shared" si="0"/>
        <v>497135143.86852312</v>
      </c>
      <c r="R11" s="266">
        <f t="shared" si="0"/>
        <v>379382907.24321222</v>
      </c>
      <c r="S11" s="267">
        <f t="shared" si="0"/>
        <v>27270832.622878075</v>
      </c>
      <c r="T11" s="267">
        <f t="shared" si="0"/>
        <v>88302711.406922802</v>
      </c>
      <c r="U11" s="268">
        <f t="shared" si="0"/>
        <v>494956451.27301311</v>
      </c>
      <c r="V11" s="266">
        <f t="shared" si="0"/>
        <v>370213026.47004175</v>
      </c>
      <c r="W11" s="267">
        <f t="shared" si="0"/>
        <v>24649218.992442064</v>
      </c>
      <c r="X11" s="267">
        <f t="shared" si="0"/>
        <v>86873461.349524021</v>
      </c>
      <c r="Y11" s="268">
        <f t="shared" si="0"/>
        <v>481735706.81200784</v>
      </c>
      <c r="Z11" s="266">
        <f t="shared" si="0"/>
        <v>358597924.32965463</v>
      </c>
      <c r="AA11" s="267">
        <f t="shared" si="0"/>
        <v>23800233.646575555</v>
      </c>
      <c r="AB11" s="267">
        <f t="shared" si="0"/>
        <v>87872330.617175281</v>
      </c>
      <c r="AC11" s="268">
        <f t="shared" si="0"/>
        <v>470270488.59340549</v>
      </c>
      <c r="AD11" s="266">
        <f t="shared" si="0"/>
        <v>1929513186.1384757</v>
      </c>
      <c r="AE11" s="267">
        <f t="shared" si="0"/>
        <v>142788919.79115739</v>
      </c>
      <c r="AF11" s="267">
        <f t="shared" si="0"/>
        <v>456019755.08480328</v>
      </c>
      <c r="AG11" s="268">
        <f t="shared" si="0"/>
        <v>2528321861.0144362</v>
      </c>
    </row>
    <row r="12" spans="1:33" ht="24" x14ac:dyDescent="0.2">
      <c r="A12" s="265" t="s">
        <v>178</v>
      </c>
      <c r="B12" s="266">
        <f>SUM(B33,B13,B23,B43)</f>
        <v>299982104.22779661</v>
      </c>
      <c r="C12" s="267">
        <f t="shared" ref="C12:AG12" si="1">SUM(C33,C13,C23,C43)</f>
        <v>41383868.209866576</v>
      </c>
      <c r="D12" s="267">
        <f t="shared" si="1"/>
        <v>103781156.92054373</v>
      </c>
      <c r="E12" s="268">
        <f t="shared" si="1"/>
        <v>445147129.35820693</v>
      </c>
      <c r="F12" s="266">
        <f t="shared" si="1"/>
        <v>342209101.87172729</v>
      </c>
      <c r="G12" s="267">
        <f t="shared" si="1"/>
        <v>38876854.17359852</v>
      </c>
      <c r="H12" s="267">
        <f t="shared" si="1"/>
        <v>97645327.550278708</v>
      </c>
      <c r="I12" s="268">
        <f t="shared" si="1"/>
        <v>478731283.59560454</v>
      </c>
      <c r="J12" s="266">
        <f t="shared" si="1"/>
        <v>358197688.42336786</v>
      </c>
      <c r="K12" s="267">
        <f t="shared" si="1"/>
        <v>35204635.005543344</v>
      </c>
      <c r="L12" s="267">
        <f t="shared" si="1"/>
        <v>101117161.78944103</v>
      </c>
      <c r="M12" s="268">
        <f t="shared" si="1"/>
        <v>494519485.2183522</v>
      </c>
      <c r="N12" s="266">
        <f t="shared" si="1"/>
        <v>286250826.35612857</v>
      </c>
      <c r="O12" s="267">
        <f t="shared" si="1"/>
        <v>31264566.609792475</v>
      </c>
      <c r="P12" s="267">
        <f t="shared" si="1"/>
        <v>90129373.442175567</v>
      </c>
      <c r="Q12" s="268">
        <f t="shared" si="1"/>
        <v>407644766.40809661</v>
      </c>
      <c r="R12" s="266">
        <f t="shared" si="1"/>
        <v>291049935.25553584</v>
      </c>
      <c r="S12" s="267">
        <f t="shared" si="1"/>
        <v>27025836.021035343</v>
      </c>
      <c r="T12" s="267">
        <f t="shared" si="1"/>
        <v>87509414.607834756</v>
      </c>
      <c r="U12" s="268">
        <f t="shared" si="1"/>
        <v>405585185.88440597</v>
      </c>
      <c r="V12" s="266">
        <f t="shared" si="1"/>
        <v>281914035.08959246</v>
      </c>
      <c r="W12" s="267">
        <f t="shared" si="1"/>
        <v>24426131.062797163</v>
      </c>
      <c r="X12" s="267">
        <f t="shared" si="1"/>
        <v>86087212.477318615</v>
      </c>
      <c r="Y12" s="268">
        <f t="shared" si="1"/>
        <v>392427378.62970823</v>
      </c>
      <c r="Z12" s="266">
        <f t="shared" si="1"/>
        <v>270315160.00069988</v>
      </c>
      <c r="AA12" s="267">
        <f t="shared" si="1"/>
        <v>23584806.613114893</v>
      </c>
      <c r="AB12" s="267">
        <f t="shared" si="1"/>
        <v>87076957.101551995</v>
      </c>
      <c r="AC12" s="268">
        <f t="shared" si="1"/>
        <v>380976923.71536672</v>
      </c>
      <c r="AD12" s="266">
        <f t="shared" si="1"/>
        <v>1487727645.1253247</v>
      </c>
      <c r="AE12" s="267">
        <f t="shared" si="1"/>
        <v>141505975.31228322</v>
      </c>
      <c r="AF12" s="267">
        <f t="shared" si="1"/>
        <v>451920119.41832197</v>
      </c>
      <c r="AG12" s="268">
        <f t="shared" si="1"/>
        <v>2081153739.8559296</v>
      </c>
    </row>
    <row r="13" spans="1:33" x14ac:dyDescent="0.2">
      <c r="A13" s="231" t="s">
        <v>48</v>
      </c>
      <c r="B13" s="57">
        <f>SUM(B14:B22)</f>
        <v>172519859.76500002</v>
      </c>
      <c r="C13" s="61">
        <f t="shared" ref="C13:D13" si="2">SUM(C14:C22)</f>
        <v>32079491.896933388</v>
      </c>
      <c r="D13" s="61">
        <f t="shared" si="2"/>
        <v>80447936.031586558</v>
      </c>
      <c r="E13" s="62">
        <f t="shared" ref="E13:E23" si="3">SUM(B13:D13)</f>
        <v>285047287.69351995</v>
      </c>
      <c r="F13" s="57">
        <f>SUM(F14:F22)</f>
        <v>178797800</v>
      </c>
      <c r="G13" s="61">
        <f t="shared" ref="G13:H13" si="4">SUM(G14:G22)</f>
        <v>30013589.466313563</v>
      </c>
      <c r="H13" s="61">
        <f t="shared" si="4"/>
        <v>75383845.650454596</v>
      </c>
      <c r="I13" s="62">
        <f t="shared" ref="I13:I23" si="5">SUM(F13:H13)</f>
        <v>284195235.11676818</v>
      </c>
      <c r="J13" s="57">
        <f>SUM(J14:J22)</f>
        <v>167541666.59004506</v>
      </c>
      <c r="K13" s="61">
        <f t="shared" ref="K13:L13" si="6">SUM(K14:K22)</f>
        <v>26140325.203132682</v>
      </c>
      <c r="L13" s="61">
        <f t="shared" si="6"/>
        <v>75082030.885352597</v>
      </c>
      <c r="M13" s="62">
        <f t="shared" ref="M13" si="7">SUM(J13:L13)</f>
        <v>268764022.67853034</v>
      </c>
      <c r="N13" s="57">
        <f>SUM(N14:N22)</f>
        <v>163976309.83888698</v>
      </c>
      <c r="O13" s="61">
        <f t="shared" ref="O13" si="8">SUM(O14:O22)</f>
        <v>24010473.216909658</v>
      </c>
      <c r="P13" s="61">
        <f t="shared" ref="P13" si="9">SUM(P14:P22)</f>
        <v>69217300.66177845</v>
      </c>
      <c r="Q13" s="62">
        <f t="shared" ref="Q13" si="10">SUM(N13:P13)</f>
        <v>257204083.71757507</v>
      </c>
      <c r="R13" s="57">
        <f>SUM(R14:R22)</f>
        <v>162389403.33844754</v>
      </c>
      <c r="S13" s="61">
        <f t="shared" ref="S13" si="11">SUM(S14:S22)</f>
        <v>21163493.176847797</v>
      </c>
      <c r="T13" s="61">
        <f t="shared" ref="T13" si="12">SUM(T14:T22)</f>
        <v>68527201.064986929</v>
      </c>
      <c r="U13" s="62">
        <f t="shared" ref="U13" si="13">SUM(R13:T13)</f>
        <v>252080097.58028227</v>
      </c>
      <c r="V13" s="57">
        <f>SUM(V14:V22)</f>
        <v>157971362.78444678</v>
      </c>
      <c r="W13" s="61">
        <f t="shared" ref="W13" si="14">SUM(W14:W22)</f>
        <v>19080092.547260545</v>
      </c>
      <c r="X13" s="61">
        <f t="shared" ref="X13" si="15">SUM(X14:X22)</f>
        <v>67245687.701424479</v>
      </c>
      <c r="Y13" s="62">
        <f t="shared" ref="Y13" si="16">SUM(V13:X13)</f>
        <v>244297143.03313181</v>
      </c>
      <c r="Z13" s="57">
        <f>SUM(Z14:Z22)</f>
        <v>153692300.0403547</v>
      </c>
      <c r="AA13" s="61">
        <f t="shared" ref="AA13" si="17">SUM(AA14:AA22)</f>
        <v>18083038.370499074</v>
      </c>
      <c r="AB13" s="61">
        <f t="shared" ref="AB13" si="18">SUM(AB14:AB22)</f>
        <v>66763996.935979269</v>
      </c>
      <c r="AC13" s="62">
        <f t="shared" ref="AC13" si="19">SUM(Z13:AB13)</f>
        <v>238539335.34683305</v>
      </c>
      <c r="AD13" s="57">
        <f t="shared" ref="AD13:AD43" si="20">SUM(J13,N13,R13,V13,Z13)</f>
        <v>805571042.59218121</v>
      </c>
      <c r="AE13" s="61">
        <f t="shared" ref="AE13:AE43" si="21">SUM(K13,O13,S13,W13,AA13)</f>
        <v>108477422.51464975</v>
      </c>
      <c r="AF13" s="61">
        <f t="shared" ref="AF13:AF43" si="22">SUM(L13,P13,T13,X13,AB13)</f>
        <v>346836217.24952173</v>
      </c>
      <c r="AG13" s="62">
        <f t="shared" ref="AG13:AG43" si="23">SUM(M13,Q13,U13,Y13,AC13)</f>
        <v>1260884682.3563526</v>
      </c>
    </row>
    <row r="14" spans="1:33" s="6" customFormat="1" x14ac:dyDescent="0.2">
      <c r="A14" s="484" t="s">
        <v>5</v>
      </c>
      <c r="B14" s="78">
        <v>14483821.029500002</v>
      </c>
      <c r="C14" s="45">
        <v>2693218.1604215591</v>
      </c>
      <c r="D14" s="45">
        <v>6753967.3940226166</v>
      </c>
      <c r="E14" s="76">
        <v>23931006.583944179</v>
      </c>
      <c r="F14" s="78">
        <v>15924250</v>
      </c>
      <c r="G14" s="45">
        <v>2673097.2196466834</v>
      </c>
      <c r="H14" s="45">
        <v>6713903.6615621196</v>
      </c>
      <c r="I14" s="76">
        <v>25311250.881208804</v>
      </c>
      <c r="J14" s="78">
        <v>14795299.139681041</v>
      </c>
      <c r="K14" s="45">
        <v>2307874.0594540732</v>
      </c>
      <c r="L14" s="45">
        <v>6628833.8061941462</v>
      </c>
      <c r="M14" s="76">
        <v>23732007.005329259</v>
      </c>
      <c r="N14" s="78">
        <v>13265807.522846628</v>
      </c>
      <c r="O14" s="45">
        <v>1942492.3935846689</v>
      </c>
      <c r="P14" s="45">
        <v>5599809.6674444899</v>
      </c>
      <c r="Q14" s="76">
        <v>20808109.583875787</v>
      </c>
      <c r="R14" s="78">
        <v>14265850.281836079</v>
      </c>
      <c r="S14" s="45">
        <v>1859025.9757481879</v>
      </c>
      <c r="T14" s="45">
        <v>6019509.4335605474</v>
      </c>
      <c r="U14" s="76">
        <v>22144385.691144813</v>
      </c>
      <c r="V14" s="78">
        <v>12739627.177230969</v>
      </c>
      <c r="W14" s="45">
        <v>1539019.4495545791</v>
      </c>
      <c r="X14" s="45">
        <v>5424104.7843357818</v>
      </c>
      <c r="Y14" s="76">
        <v>19702751.411121331</v>
      </c>
      <c r="Z14" s="78">
        <v>12320737.672159957</v>
      </c>
      <c r="AA14" s="45">
        <v>1449822.9996827131</v>
      </c>
      <c r="AB14" s="45">
        <v>5352860.3061774876</v>
      </c>
      <c r="AC14" s="76">
        <v>19123420.978020158</v>
      </c>
      <c r="AD14" s="78">
        <v>67387321.793754682</v>
      </c>
      <c r="AE14" s="45">
        <v>9098234.8780242223</v>
      </c>
      <c r="AF14" s="45">
        <v>29025117.997712448</v>
      </c>
      <c r="AG14" s="76">
        <v>105510674.66949135</v>
      </c>
    </row>
    <row r="15" spans="1:33" s="6" customFormat="1" x14ac:dyDescent="0.2">
      <c r="A15" s="484" t="s">
        <v>6</v>
      </c>
      <c r="B15" s="78">
        <v>74813091.932100013</v>
      </c>
      <c r="C15" s="45">
        <v>13911244.651424346</v>
      </c>
      <c r="D15" s="45">
        <v>34886179.726073496</v>
      </c>
      <c r="E15" s="76">
        <v>123610516.30959785</v>
      </c>
      <c r="F15" s="78">
        <v>78252000</v>
      </c>
      <c r="G15" s="45">
        <v>13135639.269151907</v>
      </c>
      <c r="H15" s="45">
        <v>32992221.883263513</v>
      </c>
      <c r="I15" s="76">
        <v>124379861.15241542</v>
      </c>
      <c r="J15" s="78">
        <v>78079490.409666032</v>
      </c>
      <c r="K15" s="45">
        <v>12184429.338796547</v>
      </c>
      <c r="L15" s="45">
        <v>34996951.752776362</v>
      </c>
      <c r="M15" s="76">
        <v>125260871.50123894</v>
      </c>
      <c r="N15" s="78">
        <v>76785255.990875244</v>
      </c>
      <c r="O15" s="45">
        <v>11243270.643016949</v>
      </c>
      <c r="P15" s="45">
        <v>32412057.750339318</v>
      </c>
      <c r="Q15" s="76">
        <v>120440584.38423151</v>
      </c>
      <c r="R15" s="78">
        <v>74002049.374083593</v>
      </c>
      <c r="S15" s="45">
        <v>9645144.0649070963</v>
      </c>
      <c r="T15" s="45">
        <v>31230889.962896951</v>
      </c>
      <c r="U15" s="76">
        <v>114878083.40188763</v>
      </c>
      <c r="V15" s="78">
        <v>74934856.883143023</v>
      </c>
      <c r="W15" s="45">
        <v>9049409.674895959</v>
      </c>
      <c r="X15" s="45">
        <v>31893649.120044436</v>
      </c>
      <c r="Y15" s="76">
        <v>115877915.67808342</v>
      </c>
      <c r="Z15" s="78">
        <v>73937333.413178653</v>
      </c>
      <c r="AA15" s="45">
        <v>8698393.8363315593</v>
      </c>
      <c r="AB15" s="45">
        <v>32115152.749120302</v>
      </c>
      <c r="AC15" s="76">
        <v>114750879.99863052</v>
      </c>
      <c r="AD15" s="78">
        <v>377738986.07094657</v>
      </c>
      <c r="AE15" s="45">
        <v>50820647.557948112</v>
      </c>
      <c r="AF15" s="45">
        <v>162648701.33517736</v>
      </c>
      <c r="AG15" s="76">
        <v>591208334.96407199</v>
      </c>
    </row>
    <row r="16" spans="1:33" s="6" customFormat="1" x14ac:dyDescent="0.2">
      <c r="A16" s="484" t="s">
        <v>7</v>
      </c>
      <c r="B16" s="78">
        <v>21777163.130000003</v>
      </c>
      <c r="C16" s="45">
        <v>4049390.7722776863</v>
      </c>
      <c r="D16" s="45">
        <v>10154934.213475915</v>
      </c>
      <c r="E16" s="76">
        <v>35981488.115753606</v>
      </c>
      <c r="F16" s="78">
        <v>19520000</v>
      </c>
      <c r="G16" s="45">
        <v>3276691.6952134799</v>
      </c>
      <c r="H16" s="45">
        <v>8229926.0231215013</v>
      </c>
      <c r="I16" s="76">
        <v>31026617.718334984</v>
      </c>
      <c r="J16" s="78">
        <v>21625728.158384454</v>
      </c>
      <c r="K16" s="45">
        <v>3373332.0673242528</v>
      </c>
      <c r="L16" s="45">
        <v>9689115.2079101503</v>
      </c>
      <c r="M16" s="76">
        <v>34688175.433618858</v>
      </c>
      <c r="N16" s="78">
        <v>22198225.207276829</v>
      </c>
      <c r="O16" s="45">
        <v>3250452.9816185562</v>
      </c>
      <c r="P16" s="45">
        <v>9370393.4646825567</v>
      </c>
      <c r="Q16" s="76">
        <v>34819071.653577939</v>
      </c>
      <c r="R16" s="78">
        <v>21517117.080059182</v>
      </c>
      <c r="S16" s="45">
        <v>2803960.4219018007</v>
      </c>
      <c r="T16" s="45">
        <v>9079198.6939156968</v>
      </c>
      <c r="U16" s="76">
        <v>33400276.19587668</v>
      </c>
      <c r="V16" s="78">
        <v>20873926.209100422</v>
      </c>
      <c r="W16" s="45">
        <v>2521689.055531316</v>
      </c>
      <c r="X16" s="45">
        <v>8887415.7338773273</v>
      </c>
      <c r="Y16" s="76">
        <v>32283030.998509064</v>
      </c>
      <c r="Z16" s="78">
        <v>20288111.854470443</v>
      </c>
      <c r="AA16" s="45">
        <v>2387370.948836226</v>
      </c>
      <c r="AB16" s="45">
        <v>8814360.9191904142</v>
      </c>
      <c r="AC16" s="76">
        <v>31489843.722497083</v>
      </c>
      <c r="AD16" s="78">
        <v>106503108.50929134</v>
      </c>
      <c r="AE16" s="45">
        <v>14336805.475212151</v>
      </c>
      <c r="AF16" s="45">
        <v>45840484.01957614</v>
      </c>
      <c r="AG16" s="76">
        <v>166680398.00407961</v>
      </c>
    </row>
    <row r="17" spans="1:33" s="6" customFormat="1" x14ac:dyDescent="0.2">
      <c r="A17" s="484" t="s">
        <v>8</v>
      </c>
      <c r="B17" s="78">
        <v>21386212.41</v>
      </c>
      <c r="C17" s="45">
        <v>3976694.7912386111</v>
      </c>
      <c r="D17" s="45">
        <v>9972629.5294997953</v>
      </c>
      <c r="E17" s="76">
        <v>35335536.730738401</v>
      </c>
      <c r="F17" s="78">
        <v>23677550</v>
      </c>
      <c r="G17" s="45">
        <v>3974591.7750000991</v>
      </c>
      <c r="H17" s="45">
        <v>9982811.7268832233</v>
      </c>
      <c r="I17" s="76">
        <v>37634953.501883321</v>
      </c>
      <c r="J17" s="78">
        <v>15361075.441431446</v>
      </c>
      <c r="K17" s="45">
        <v>2396127.7972079534</v>
      </c>
      <c r="L17" s="45">
        <v>6882322.2311579846</v>
      </c>
      <c r="M17" s="76">
        <v>24639525.469797384</v>
      </c>
      <c r="N17" s="78">
        <v>15499476.650025381</v>
      </c>
      <c r="O17" s="45">
        <v>2269565.2296602055</v>
      </c>
      <c r="P17" s="45">
        <v>6542693.9924813295</v>
      </c>
      <c r="Q17" s="76">
        <v>24311735.872166917</v>
      </c>
      <c r="R17" s="78">
        <v>17925790.641505998</v>
      </c>
      <c r="S17" s="45">
        <v>2335963.8423244692</v>
      </c>
      <c r="T17" s="45">
        <v>7563829.9672866706</v>
      </c>
      <c r="U17" s="76">
        <v>27825584.451117136</v>
      </c>
      <c r="V17" s="78">
        <v>15667066.326719217</v>
      </c>
      <c r="W17" s="45">
        <v>1892670.7554972079</v>
      </c>
      <c r="X17" s="45">
        <v>6670509.9165809806</v>
      </c>
      <c r="Y17" s="76">
        <v>24230246.998797409</v>
      </c>
      <c r="Z17" s="78">
        <v>13597072.396351244</v>
      </c>
      <c r="AA17" s="45">
        <v>1600013.6366124758</v>
      </c>
      <c r="AB17" s="45">
        <v>5907375.9256405411</v>
      </c>
      <c r="AC17" s="76">
        <v>21104461.958604261</v>
      </c>
      <c r="AD17" s="78">
        <v>78050481.456033289</v>
      </c>
      <c r="AE17" s="45">
        <v>10494341.261302311</v>
      </c>
      <c r="AF17" s="45">
        <v>33566732.033147506</v>
      </c>
      <c r="AG17" s="76">
        <v>122111554.75048311</v>
      </c>
    </row>
    <row r="18" spans="1:33" s="6" customFormat="1" x14ac:dyDescent="0.2">
      <c r="A18" s="484" t="s">
        <v>9</v>
      </c>
      <c r="B18" s="78">
        <v>31163992.213399995</v>
      </c>
      <c r="C18" s="45">
        <v>5794840.2986627026</v>
      </c>
      <c r="D18" s="45">
        <v>14532117.377602277</v>
      </c>
      <c r="E18" s="76">
        <v>51490949.889664978</v>
      </c>
      <c r="F18" s="78">
        <v>31661000</v>
      </c>
      <c r="G18" s="45">
        <v>5314720.0697824787</v>
      </c>
      <c r="H18" s="45">
        <v>13348754.498875506</v>
      </c>
      <c r="I18" s="76">
        <v>50324474.568657987</v>
      </c>
      <c r="J18" s="78">
        <v>28309969.358072218</v>
      </c>
      <c r="K18" s="45">
        <v>4416947.6841633581</v>
      </c>
      <c r="L18" s="45">
        <v>12686659.399386378</v>
      </c>
      <c r="M18" s="76">
        <v>45413576.441621952</v>
      </c>
      <c r="N18" s="78">
        <v>27657390.581548497</v>
      </c>
      <c r="O18" s="45">
        <v>4049777.1281991797</v>
      </c>
      <c r="P18" s="45">
        <v>11674682.067421371</v>
      </c>
      <c r="Q18" s="76">
        <v>43381849.777169049</v>
      </c>
      <c r="R18" s="78">
        <v>26472065.248295851</v>
      </c>
      <c r="S18" s="45">
        <v>3449981.1040644054</v>
      </c>
      <c r="T18" s="45">
        <v>11171007.867796633</v>
      </c>
      <c r="U18" s="76">
        <v>41093054.220156893</v>
      </c>
      <c r="V18" s="78">
        <v>26278563.386897951</v>
      </c>
      <c r="W18" s="45">
        <v>3174000.472545913</v>
      </c>
      <c r="X18" s="45">
        <v>11186415.58012992</v>
      </c>
      <c r="Y18" s="76">
        <v>40638979.439573787</v>
      </c>
      <c r="Z18" s="78">
        <v>25859837.039593622</v>
      </c>
      <c r="AA18" s="45">
        <v>3042621.7976945625</v>
      </c>
      <c r="AB18" s="45">
        <v>11233598.481438002</v>
      </c>
      <c r="AC18" s="76">
        <v>40136057.318726189</v>
      </c>
      <c r="AD18" s="78">
        <v>134577825.61440814</v>
      </c>
      <c r="AE18" s="45">
        <v>18133328.186667416</v>
      </c>
      <c r="AF18" s="45">
        <v>57952363.396172307</v>
      </c>
      <c r="AG18" s="76">
        <v>210663517.19724786</v>
      </c>
    </row>
    <row r="19" spans="1:33" s="6" customFormat="1" x14ac:dyDescent="0.2">
      <c r="A19" s="484" t="s">
        <v>10</v>
      </c>
      <c r="B19" s="78">
        <v>2221791.98</v>
      </c>
      <c r="C19" s="45">
        <v>413134.80034222291</v>
      </c>
      <c r="D19" s="45">
        <v>1036046.3967800747</v>
      </c>
      <c r="E19" s="76">
        <v>3670973.1771222977</v>
      </c>
      <c r="F19" s="78">
        <v>2673000</v>
      </c>
      <c r="G19" s="45">
        <v>448698.61174721475</v>
      </c>
      <c r="H19" s="45">
        <v>1126977.0624899475</v>
      </c>
      <c r="I19" s="76">
        <v>4248675.6742371619</v>
      </c>
      <c r="J19" s="78">
        <v>3118354.595777283</v>
      </c>
      <c r="K19" s="45">
        <v>486422.72196254716</v>
      </c>
      <c r="L19" s="45">
        <v>1397136.6289411141</v>
      </c>
      <c r="M19" s="76">
        <v>5001913.9466809444</v>
      </c>
      <c r="N19" s="78">
        <v>2996422.5504708048</v>
      </c>
      <c r="O19" s="45">
        <v>438761.6812795517</v>
      </c>
      <c r="P19" s="45">
        <v>1264860.5022330747</v>
      </c>
      <c r="Q19" s="76">
        <v>4700044.733983431</v>
      </c>
      <c r="R19" s="78">
        <v>2885507.1245216355</v>
      </c>
      <c r="S19" s="45">
        <v>376019.13602879754</v>
      </c>
      <c r="T19" s="45">
        <v>1217546.5894787619</v>
      </c>
      <c r="U19" s="76">
        <v>4479072.8500291947</v>
      </c>
      <c r="V19" s="78">
        <v>2786635.5796542382</v>
      </c>
      <c r="W19" s="45">
        <v>336641.43355573795</v>
      </c>
      <c r="X19" s="45">
        <v>1186455.7078104543</v>
      </c>
      <c r="Y19" s="76">
        <v>4309732.7210204303</v>
      </c>
      <c r="Z19" s="78">
        <v>2718980.7659929893</v>
      </c>
      <c r="AA19" s="45">
        <v>319951.69080979831</v>
      </c>
      <c r="AB19" s="45">
        <v>1181286.7543175607</v>
      </c>
      <c r="AC19" s="76">
        <v>4220219.2111203484</v>
      </c>
      <c r="AD19" s="78">
        <v>14505900.616416952</v>
      </c>
      <c r="AE19" s="45">
        <v>1957796.663636433</v>
      </c>
      <c r="AF19" s="45">
        <v>6247286.1827809662</v>
      </c>
      <c r="AG19" s="76">
        <v>22710983.462834347</v>
      </c>
    </row>
    <row r="20" spans="1:33" s="6" customFormat="1" x14ac:dyDescent="0.2">
      <c r="A20" s="484" t="s">
        <v>42</v>
      </c>
      <c r="B20" s="78">
        <v>6673787.0699999994</v>
      </c>
      <c r="C20" s="45">
        <v>1240968.422566256</v>
      </c>
      <c r="D20" s="45">
        <v>3112061.394132385</v>
      </c>
      <c r="E20" s="76">
        <v>11026816.886698641</v>
      </c>
      <c r="F20" s="78">
        <v>7090000</v>
      </c>
      <c r="G20" s="45">
        <v>1190150.8257716994</v>
      </c>
      <c r="H20" s="45">
        <v>2989250.7942587831</v>
      </c>
      <c r="I20" s="76">
        <v>11269401.620030483</v>
      </c>
      <c r="J20" s="78">
        <v>6251749.4870325914</v>
      </c>
      <c r="K20" s="45">
        <v>975191.53422394895</v>
      </c>
      <c r="L20" s="45">
        <v>2801011.8589864457</v>
      </c>
      <c r="M20" s="76">
        <v>10027952.880242985</v>
      </c>
      <c r="N20" s="78">
        <v>5573731.3358436041</v>
      </c>
      <c r="O20" s="45">
        <v>816153.159550549</v>
      </c>
      <c r="P20" s="45">
        <v>2352803.2171763149</v>
      </c>
      <c r="Q20" s="76">
        <v>8742687.712570468</v>
      </c>
      <c r="R20" s="78">
        <v>5321023.588145203</v>
      </c>
      <c r="S20" s="45">
        <v>693398.63187303988</v>
      </c>
      <c r="T20" s="45">
        <v>2245218.5500516719</v>
      </c>
      <c r="U20" s="76">
        <v>8259640.7700699139</v>
      </c>
      <c r="V20" s="78">
        <v>4690687.2217009449</v>
      </c>
      <c r="W20" s="45">
        <v>566661.70567983529</v>
      </c>
      <c r="X20" s="45">
        <v>1997136.8586455719</v>
      </c>
      <c r="Y20" s="76">
        <v>7254485.7860263512</v>
      </c>
      <c r="Z20" s="78">
        <v>4970226.8986077625</v>
      </c>
      <c r="AA20" s="45">
        <v>584863.46053173754</v>
      </c>
      <c r="AB20" s="45">
        <v>2159361.8000949626</v>
      </c>
      <c r="AC20" s="76">
        <v>7714452.1592344623</v>
      </c>
      <c r="AD20" s="78">
        <v>26807418.531330109</v>
      </c>
      <c r="AE20" s="45">
        <v>3636268.491859111</v>
      </c>
      <c r="AF20" s="45">
        <v>11555532.284954967</v>
      </c>
      <c r="AG20" s="76">
        <v>41999219.308144182</v>
      </c>
    </row>
    <row r="21" spans="1:33" s="6" customFormat="1" x14ac:dyDescent="0.2">
      <c r="A21" s="484" t="s">
        <v>11</v>
      </c>
      <c r="B21" s="78">
        <v>0</v>
      </c>
      <c r="C21" s="45">
        <v>0</v>
      </c>
      <c r="D21" s="45">
        <v>0</v>
      </c>
      <c r="E21" s="76">
        <v>0</v>
      </c>
      <c r="F21" s="78">
        <v>0</v>
      </c>
      <c r="G21" s="45">
        <v>0</v>
      </c>
      <c r="H21" s="45">
        <v>0</v>
      </c>
      <c r="I21" s="76">
        <v>0</v>
      </c>
      <c r="J21" s="78">
        <v>0</v>
      </c>
      <c r="K21" s="45">
        <v>0</v>
      </c>
      <c r="L21" s="45">
        <v>0</v>
      </c>
      <c r="M21" s="76">
        <v>0</v>
      </c>
      <c r="N21" s="78">
        <v>0</v>
      </c>
      <c r="O21" s="45">
        <v>0</v>
      </c>
      <c r="P21" s="45">
        <v>0</v>
      </c>
      <c r="Q21" s="76">
        <v>0</v>
      </c>
      <c r="R21" s="78">
        <v>0</v>
      </c>
      <c r="S21" s="45">
        <v>0</v>
      </c>
      <c r="T21" s="45">
        <v>0</v>
      </c>
      <c r="U21" s="76">
        <v>0</v>
      </c>
      <c r="V21" s="78">
        <v>0</v>
      </c>
      <c r="W21" s="45">
        <v>0</v>
      </c>
      <c r="X21" s="45">
        <v>0</v>
      </c>
      <c r="Y21" s="76">
        <v>0</v>
      </c>
      <c r="Z21" s="78">
        <v>0</v>
      </c>
      <c r="AA21" s="45">
        <v>0</v>
      </c>
      <c r="AB21" s="45">
        <v>0</v>
      </c>
      <c r="AC21" s="76">
        <v>0</v>
      </c>
      <c r="AD21" s="78">
        <v>0</v>
      </c>
      <c r="AE21" s="45">
        <v>0</v>
      </c>
      <c r="AF21" s="45">
        <v>0</v>
      </c>
      <c r="AG21" s="76">
        <v>0</v>
      </c>
    </row>
    <row r="22" spans="1:33" s="6" customFormat="1" x14ac:dyDescent="0.2">
      <c r="A22" s="484" t="s">
        <v>12</v>
      </c>
      <c r="B22" s="78">
        <v>0</v>
      </c>
      <c r="C22" s="45">
        <v>0</v>
      </c>
      <c r="D22" s="45">
        <v>0</v>
      </c>
      <c r="E22" s="76">
        <v>0</v>
      </c>
      <c r="F22" s="78">
        <v>0</v>
      </c>
      <c r="G22" s="45">
        <v>0</v>
      </c>
      <c r="H22" s="45">
        <v>0</v>
      </c>
      <c r="I22" s="76">
        <v>0</v>
      </c>
      <c r="J22" s="78">
        <v>0</v>
      </c>
      <c r="K22" s="45">
        <v>0</v>
      </c>
      <c r="L22" s="45">
        <v>0</v>
      </c>
      <c r="M22" s="76">
        <v>0</v>
      </c>
      <c r="N22" s="78">
        <v>0</v>
      </c>
      <c r="O22" s="45">
        <v>0</v>
      </c>
      <c r="P22" s="45">
        <v>0</v>
      </c>
      <c r="Q22" s="76">
        <v>0</v>
      </c>
      <c r="R22" s="78">
        <v>0</v>
      </c>
      <c r="S22" s="45">
        <v>0</v>
      </c>
      <c r="T22" s="45">
        <v>0</v>
      </c>
      <c r="U22" s="76">
        <v>0</v>
      </c>
      <c r="V22" s="78">
        <v>0</v>
      </c>
      <c r="W22" s="45">
        <v>0</v>
      </c>
      <c r="X22" s="45">
        <v>0</v>
      </c>
      <c r="Y22" s="76">
        <v>0</v>
      </c>
      <c r="Z22" s="78">
        <v>0</v>
      </c>
      <c r="AA22" s="45">
        <v>0</v>
      </c>
      <c r="AB22" s="45">
        <v>0</v>
      </c>
      <c r="AC22" s="76">
        <v>0</v>
      </c>
      <c r="AD22" s="78">
        <v>0</v>
      </c>
      <c r="AE22" s="45">
        <v>0</v>
      </c>
      <c r="AF22" s="45">
        <v>0</v>
      </c>
      <c r="AG22" s="76">
        <v>0</v>
      </c>
    </row>
    <row r="23" spans="1:33" x14ac:dyDescent="0.2">
      <c r="A23" s="231" t="s">
        <v>71</v>
      </c>
      <c r="B23" s="57">
        <f>SUM(B24:B32)</f>
        <v>4719107.49</v>
      </c>
      <c r="C23" s="61">
        <f t="shared" ref="C23:D23" si="24">SUM(C24:C32)</f>
        <v>877502.28114273713</v>
      </c>
      <c r="D23" s="61">
        <f t="shared" si="24"/>
        <v>2200572.4906038963</v>
      </c>
      <c r="E23" s="62">
        <f t="shared" si="3"/>
        <v>7797182.2617466338</v>
      </c>
      <c r="F23" s="57">
        <f>SUM(F24:F32)</f>
        <v>4685000.0000000009</v>
      </c>
      <c r="G23" s="61">
        <f t="shared" ref="G23:H23" si="25">SUM(G24:G32)</f>
        <v>786439.57951204712</v>
      </c>
      <c r="H23" s="61">
        <f t="shared" si="25"/>
        <v>1975266.5685616932</v>
      </c>
      <c r="I23" s="62">
        <f t="shared" si="5"/>
        <v>7446706.1480737422</v>
      </c>
      <c r="J23" s="57">
        <f>SUM(J24:J32)</f>
        <v>4871685.6461684583</v>
      </c>
      <c r="K23" s="61">
        <f t="shared" ref="K23:L23" si="26">SUM(K24:K32)</f>
        <v>759919.54118099727</v>
      </c>
      <c r="L23" s="61">
        <f t="shared" si="26"/>
        <v>2182692.9090574938</v>
      </c>
      <c r="M23" s="62">
        <f t="shared" ref="M23" si="27">SUM(J23:L23)</f>
        <v>7814298.0964069497</v>
      </c>
      <c r="N23" s="57">
        <f>SUM(N24:N32)</f>
        <v>4900371.701176554</v>
      </c>
      <c r="O23" s="61">
        <f t="shared" ref="O23:P23" si="28">SUM(O24:O32)</f>
        <v>717554.11355696188</v>
      </c>
      <c r="P23" s="61">
        <f t="shared" si="28"/>
        <v>2068562.2632455854</v>
      </c>
      <c r="Q23" s="62">
        <f t="shared" ref="Q23" si="29">SUM(N23:P23)</f>
        <v>7686488.0779791009</v>
      </c>
      <c r="R23" s="57">
        <f>SUM(R24:R32)</f>
        <v>4931209.5302450703</v>
      </c>
      <c r="S23" s="61">
        <f t="shared" ref="S23:T23" si="30">SUM(S24:S32)</f>
        <v>642600.78634193714</v>
      </c>
      <c r="T23" s="61">
        <f t="shared" si="30"/>
        <v>2080735.5818909071</v>
      </c>
      <c r="U23" s="62">
        <f t="shared" ref="U23" si="31">SUM(R23:T23)</f>
        <v>7654545.8984779147</v>
      </c>
      <c r="V23" s="57">
        <f>SUM(V24:V32)</f>
        <v>4962422.0484820548</v>
      </c>
      <c r="W23" s="61">
        <f t="shared" ref="W23:X23" si="32">SUM(W24:W32)</f>
        <v>599488.81878262386</v>
      </c>
      <c r="X23" s="61">
        <f t="shared" si="32"/>
        <v>2112832.4083595797</v>
      </c>
      <c r="Y23" s="62">
        <f t="shared" ref="Y23" si="33">SUM(V23:X23)</f>
        <v>7674743.2756242584</v>
      </c>
      <c r="Z23" s="57">
        <f>SUM(Z24:Z32)</f>
        <v>4995526.1100107534</v>
      </c>
      <c r="AA23" s="61">
        <f t="shared" ref="AA23:AB23" si="34">SUM(AA24:AA32)</f>
        <v>587840.50434231269</v>
      </c>
      <c r="AB23" s="61">
        <f t="shared" si="34"/>
        <v>2170353.2795009776</v>
      </c>
      <c r="AC23" s="62">
        <f t="shared" ref="AC23" si="35">SUM(Z23:AB23)</f>
        <v>7753719.8938540444</v>
      </c>
      <c r="AD23" s="57">
        <f t="shared" si="20"/>
        <v>24661215.03608289</v>
      </c>
      <c r="AE23" s="61">
        <f t="shared" si="21"/>
        <v>3307403.7642048327</v>
      </c>
      <c r="AF23" s="61">
        <f t="shared" si="22"/>
        <v>10615176.442054544</v>
      </c>
      <c r="AG23" s="62">
        <f t="shared" si="23"/>
        <v>38583795.242342271</v>
      </c>
    </row>
    <row r="24" spans="1:33" s="6" customFormat="1" x14ac:dyDescent="0.2">
      <c r="A24" s="484" t="s">
        <v>5</v>
      </c>
      <c r="B24" s="78">
        <v>0</v>
      </c>
      <c r="C24" s="45">
        <v>0</v>
      </c>
      <c r="D24" s="45">
        <v>0</v>
      </c>
      <c r="E24" s="76">
        <v>0</v>
      </c>
      <c r="F24" s="78">
        <v>0</v>
      </c>
      <c r="G24" s="45">
        <v>0</v>
      </c>
      <c r="H24" s="45">
        <v>0</v>
      </c>
      <c r="I24" s="76">
        <v>0</v>
      </c>
      <c r="J24" s="78">
        <v>0</v>
      </c>
      <c r="K24" s="45">
        <v>0</v>
      </c>
      <c r="L24" s="45">
        <v>0</v>
      </c>
      <c r="M24" s="76">
        <v>0</v>
      </c>
      <c r="N24" s="78">
        <v>0</v>
      </c>
      <c r="O24" s="45">
        <v>0</v>
      </c>
      <c r="P24" s="45">
        <v>0</v>
      </c>
      <c r="Q24" s="76">
        <v>0</v>
      </c>
      <c r="R24" s="78">
        <v>0</v>
      </c>
      <c r="S24" s="45">
        <v>0</v>
      </c>
      <c r="T24" s="45">
        <v>0</v>
      </c>
      <c r="U24" s="76">
        <v>0</v>
      </c>
      <c r="V24" s="78">
        <v>0</v>
      </c>
      <c r="W24" s="45">
        <v>0</v>
      </c>
      <c r="X24" s="45">
        <v>0</v>
      </c>
      <c r="Y24" s="76">
        <v>0</v>
      </c>
      <c r="Z24" s="78">
        <v>0</v>
      </c>
      <c r="AA24" s="45">
        <v>0</v>
      </c>
      <c r="AB24" s="45">
        <v>0</v>
      </c>
      <c r="AC24" s="76">
        <v>0</v>
      </c>
      <c r="AD24" s="78">
        <v>0</v>
      </c>
      <c r="AE24" s="45">
        <v>0</v>
      </c>
      <c r="AF24" s="45">
        <v>0</v>
      </c>
      <c r="AG24" s="76">
        <v>0</v>
      </c>
    </row>
    <row r="25" spans="1:33" s="6" customFormat="1" x14ac:dyDescent="0.2">
      <c r="A25" s="484" t="s">
        <v>6</v>
      </c>
      <c r="B25" s="78">
        <v>2340000</v>
      </c>
      <c r="C25" s="45">
        <v>435115.18697659607</v>
      </c>
      <c r="D25" s="45">
        <v>1091168.1157771461</v>
      </c>
      <c r="E25" s="76">
        <v>3866283.3027537423</v>
      </c>
      <c r="F25" s="78">
        <v>2340000.0000000005</v>
      </c>
      <c r="G25" s="45">
        <v>392800.13149587833</v>
      </c>
      <c r="H25" s="45">
        <v>986579.24662419665</v>
      </c>
      <c r="I25" s="76">
        <v>3719379.3781200759</v>
      </c>
      <c r="J25" s="78">
        <v>2438949.317544431</v>
      </c>
      <c r="K25" s="45">
        <v>380444.3432928113</v>
      </c>
      <c r="L25" s="45">
        <v>1092738.277404649</v>
      </c>
      <c r="M25" s="76">
        <v>3912131.9382418916</v>
      </c>
      <c r="N25" s="78">
        <v>2456659.8469963246</v>
      </c>
      <c r="O25" s="45">
        <v>359725.03441233991</v>
      </c>
      <c r="P25" s="45">
        <v>1037013.9579319903</v>
      </c>
      <c r="Q25" s="76">
        <v>3853398.8393406547</v>
      </c>
      <c r="R25" s="78">
        <v>2474370.3764482187</v>
      </c>
      <c r="S25" s="45">
        <v>322442.66642023565</v>
      </c>
      <c r="T25" s="45">
        <v>1044066.4614801132</v>
      </c>
      <c r="U25" s="76">
        <v>3840879.5043485677</v>
      </c>
      <c r="V25" s="78">
        <v>2492080.9059001128</v>
      </c>
      <c r="W25" s="45">
        <v>301057.55294166045</v>
      </c>
      <c r="X25" s="45">
        <v>1061044.2341998306</v>
      </c>
      <c r="Y25" s="76">
        <v>3854182.693041604</v>
      </c>
      <c r="Z25" s="78">
        <v>2509791.4353520069</v>
      </c>
      <c r="AA25" s="45">
        <v>295335.67248808563</v>
      </c>
      <c r="AB25" s="45">
        <v>1090402.4826517988</v>
      </c>
      <c r="AC25" s="76">
        <v>3895529.5904918909</v>
      </c>
      <c r="AD25" s="78">
        <v>12371851.882241094</v>
      </c>
      <c r="AE25" s="45">
        <v>1659005.2695551331</v>
      </c>
      <c r="AF25" s="45">
        <v>5325265.413668382</v>
      </c>
      <c r="AG25" s="76">
        <v>19356122.565464608</v>
      </c>
    </row>
    <row r="26" spans="1:33" s="6" customFormat="1" x14ac:dyDescent="0.2">
      <c r="A26" s="484" t="s">
        <v>7</v>
      </c>
      <c r="B26" s="78">
        <v>1755000</v>
      </c>
      <c r="C26" s="45">
        <v>326336.39023244707</v>
      </c>
      <c r="D26" s="45">
        <v>818376.08683285967</v>
      </c>
      <c r="E26" s="76">
        <v>2899712.4770653066</v>
      </c>
      <c r="F26" s="78">
        <v>1755000.0000000005</v>
      </c>
      <c r="G26" s="45">
        <v>294600.09862190875</v>
      </c>
      <c r="H26" s="45">
        <v>739934.43496814754</v>
      </c>
      <c r="I26" s="76">
        <v>2789534.5335900569</v>
      </c>
      <c r="J26" s="78">
        <v>1829211.9881583231</v>
      </c>
      <c r="K26" s="45">
        <v>285333.25746960845</v>
      </c>
      <c r="L26" s="45">
        <v>819553.70805348677</v>
      </c>
      <c r="M26" s="76">
        <v>2934098.9536814182</v>
      </c>
      <c r="N26" s="78">
        <v>1842494.8852472436</v>
      </c>
      <c r="O26" s="45">
        <v>269793.7758092549</v>
      </c>
      <c r="P26" s="45">
        <v>777760.4684489927</v>
      </c>
      <c r="Q26" s="76">
        <v>2890049.1295054913</v>
      </c>
      <c r="R26" s="78">
        <v>1855777.782336164</v>
      </c>
      <c r="S26" s="45">
        <v>241831.99981517674</v>
      </c>
      <c r="T26" s="45">
        <v>783049.84611008491</v>
      </c>
      <c r="U26" s="76">
        <v>2880659.628261426</v>
      </c>
      <c r="V26" s="78">
        <v>1869060.6794250847</v>
      </c>
      <c r="W26" s="45">
        <v>225793.16470624536</v>
      </c>
      <c r="X26" s="45">
        <v>795783.17564987298</v>
      </c>
      <c r="Y26" s="76">
        <v>2890637.019781203</v>
      </c>
      <c r="Z26" s="78">
        <v>1882343.5765140052</v>
      </c>
      <c r="AA26" s="45">
        <v>221501.75436606427</v>
      </c>
      <c r="AB26" s="45">
        <v>817801.86198884924</v>
      </c>
      <c r="AC26" s="76">
        <v>2921647.1928689191</v>
      </c>
      <c r="AD26" s="78">
        <v>9278888.9116808213</v>
      </c>
      <c r="AE26" s="45">
        <v>1244253.9521663496</v>
      </c>
      <c r="AF26" s="45">
        <v>3993949.0602512863</v>
      </c>
      <c r="AG26" s="76">
        <v>14517091.924098458</v>
      </c>
    </row>
    <row r="27" spans="1:33" s="6" customFormat="1" x14ac:dyDescent="0.2">
      <c r="A27" s="484" t="s">
        <v>8</v>
      </c>
      <c r="B27" s="78">
        <v>0</v>
      </c>
      <c r="C27" s="45">
        <v>0</v>
      </c>
      <c r="D27" s="45">
        <v>0</v>
      </c>
      <c r="E27" s="76">
        <v>0</v>
      </c>
      <c r="F27" s="78">
        <v>0</v>
      </c>
      <c r="G27" s="45">
        <v>0</v>
      </c>
      <c r="H27" s="45">
        <v>0</v>
      </c>
      <c r="I27" s="76">
        <v>0</v>
      </c>
      <c r="J27" s="78">
        <v>0</v>
      </c>
      <c r="K27" s="45">
        <v>0</v>
      </c>
      <c r="L27" s="45">
        <v>0</v>
      </c>
      <c r="M27" s="76">
        <v>0</v>
      </c>
      <c r="N27" s="78">
        <v>0</v>
      </c>
      <c r="O27" s="45">
        <v>0</v>
      </c>
      <c r="P27" s="45">
        <v>0</v>
      </c>
      <c r="Q27" s="76">
        <v>0</v>
      </c>
      <c r="R27" s="78">
        <v>0</v>
      </c>
      <c r="S27" s="45">
        <v>0</v>
      </c>
      <c r="T27" s="45">
        <v>0</v>
      </c>
      <c r="U27" s="76">
        <v>0</v>
      </c>
      <c r="V27" s="78">
        <v>0</v>
      </c>
      <c r="W27" s="45">
        <v>0</v>
      </c>
      <c r="X27" s="45">
        <v>0</v>
      </c>
      <c r="Y27" s="76">
        <v>0</v>
      </c>
      <c r="Z27" s="78">
        <v>0</v>
      </c>
      <c r="AA27" s="45">
        <v>0</v>
      </c>
      <c r="AB27" s="45">
        <v>0</v>
      </c>
      <c r="AC27" s="76">
        <v>0</v>
      </c>
      <c r="AD27" s="78">
        <v>0</v>
      </c>
      <c r="AE27" s="45">
        <v>0</v>
      </c>
      <c r="AF27" s="45">
        <v>0</v>
      </c>
      <c r="AG27" s="76">
        <v>0</v>
      </c>
    </row>
    <row r="28" spans="1:33" s="6" customFormat="1" x14ac:dyDescent="0.2">
      <c r="A28" s="484" t="s">
        <v>9</v>
      </c>
      <c r="B28" s="78">
        <v>405000</v>
      </c>
      <c r="C28" s="45">
        <v>75308.397745949318</v>
      </c>
      <c r="D28" s="45">
        <v>188856.02003835223</v>
      </c>
      <c r="E28" s="76">
        <v>669164.41778430156</v>
      </c>
      <c r="F28" s="78">
        <v>405000.00000000006</v>
      </c>
      <c r="G28" s="45">
        <v>67984.638143517397</v>
      </c>
      <c r="H28" s="45">
        <v>170754.10037726478</v>
      </c>
      <c r="I28" s="76">
        <v>643738.73852078221</v>
      </c>
      <c r="J28" s="78">
        <v>422125.84342115145</v>
      </c>
      <c r="K28" s="45">
        <v>65846.136339140416</v>
      </c>
      <c r="L28" s="45">
        <v>189127.77878157387</v>
      </c>
      <c r="M28" s="76">
        <v>677099.75854186574</v>
      </c>
      <c r="N28" s="78">
        <v>425191.12736474851</v>
      </c>
      <c r="O28" s="45">
        <v>62260.102109828062</v>
      </c>
      <c r="P28" s="45">
        <v>179483.1850266906</v>
      </c>
      <c r="Q28" s="76">
        <v>666934.41450126714</v>
      </c>
      <c r="R28" s="78">
        <v>428256.41130834556</v>
      </c>
      <c r="S28" s="45">
        <v>55807.384572733084</v>
      </c>
      <c r="T28" s="45">
        <v>180703.81064078881</v>
      </c>
      <c r="U28" s="76">
        <v>664767.60652186745</v>
      </c>
      <c r="V28" s="78">
        <v>431321.69525194255</v>
      </c>
      <c r="W28" s="45">
        <v>52106.114932210461</v>
      </c>
      <c r="X28" s="45">
        <v>183642.27130381684</v>
      </c>
      <c r="Y28" s="76">
        <v>667070.08148796984</v>
      </c>
      <c r="Z28" s="78">
        <v>434386.97919553961</v>
      </c>
      <c r="AA28" s="45">
        <v>51115.789469091746</v>
      </c>
      <c r="AB28" s="45">
        <v>188723.50661281132</v>
      </c>
      <c r="AC28" s="76">
        <v>674226.27527744265</v>
      </c>
      <c r="AD28" s="78">
        <v>2141282.0565417279</v>
      </c>
      <c r="AE28" s="45">
        <v>287135.52742300375</v>
      </c>
      <c r="AF28" s="45">
        <v>921680.55236568139</v>
      </c>
      <c r="AG28" s="76">
        <v>3350098.1363304127</v>
      </c>
    </row>
    <row r="29" spans="1:33" s="6" customFormat="1" x14ac:dyDescent="0.2">
      <c r="A29" s="484" t="s">
        <v>10</v>
      </c>
      <c r="B29" s="78">
        <v>185434.99</v>
      </c>
      <c r="C29" s="45">
        <v>34481.017241817615</v>
      </c>
      <c r="D29" s="45">
        <v>86470.405400621341</v>
      </c>
      <c r="E29" s="76">
        <v>306386.41264243895</v>
      </c>
      <c r="F29" s="78">
        <v>185000</v>
      </c>
      <c r="G29" s="45">
        <v>31054.711250742512</v>
      </c>
      <c r="H29" s="45">
        <v>77998.78659208391</v>
      </c>
      <c r="I29" s="76">
        <v>294053.49784282641</v>
      </c>
      <c r="J29" s="78">
        <v>181398.49704455235</v>
      </c>
      <c r="K29" s="45">
        <v>28295.804079437079</v>
      </c>
      <c r="L29" s="45">
        <v>81273.144817784341</v>
      </c>
      <c r="M29" s="76">
        <v>290967.44594177377</v>
      </c>
      <c r="N29" s="78">
        <v>176025.84156823772</v>
      </c>
      <c r="O29" s="45">
        <v>25775.201225539073</v>
      </c>
      <c r="P29" s="45">
        <v>74304.651837911792</v>
      </c>
      <c r="Q29" s="76">
        <v>276105.69463168859</v>
      </c>
      <c r="R29" s="78">
        <v>172804.96015234198</v>
      </c>
      <c r="S29" s="45">
        <v>22518.735533791682</v>
      </c>
      <c r="T29" s="45">
        <v>72915.463659919915</v>
      </c>
      <c r="U29" s="76">
        <v>268239.15934605361</v>
      </c>
      <c r="V29" s="78">
        <v>169958.76790491521</v>
      </c>
      <c r="W29" s="45">
        <v>20531.9862025076</v>
      </c>
      <c r="X29" s="45">
        <v>72362.727206059411</v>
      </c>
      <c r="Y29" s="76">
        <v>262853.48131348222</v>
      </c>
      <c r="Z29" s="78">
        <v>169004.11894920125</v>
      </c>
      <c r="AA29" s="45">
        <v>19887.288019071129</v>
      </c>
      <c r="AB29" s="45">
        <v>73425.428247518415</v>
      </c>
      <c r="AC29" s="76">
        <v>262316.83521579078</v>
      </c>
      <c r="AD29" s="78">
        <v>869192.18561924854</v>
      </c>
      <c r="AE29" s="45">
        <v>117009.01506034656</v>
      </c>
      <c r="AF29" s="45">
        <v>374281.41576919385</v>
      </c>
      <c r="AG29" s="76">
        <v>1360482.6164487889</v>
      </c>
    </row>
    <row r="30" spans="1:33" s="6" customFormat="1" x14ac:dyDescent="0.2">
      <c r="A30" s="484" t="s">
        <v>42</v>
      </c>
      <c r="B30" s="78">
        <v>0</v>
      </c>
      <c r="C30" s="45">
        <v>0</v>
      </c>
      <c r="D30" s="45">
        <v>0</v>
      </c>
      <c r="E30" s="76">
        <v>0</v>
      </c>
      <c r="F30" s="78">
        <v>0</v>
      </c>
      <c r="G30" s="45">
        <v>0</v>
      </c>
      <c r="H30" s="45">
        <v>0</v>
      </c>
      <c r="I30" s="76">
        <v>0</v>
      </c>
      <c r="J30" s="78">
        <v>0</v>
      </c>
      <c r="K30" s="45">
        <v>0</v>
      </c>
      <c r="L30" s="45">
        <v>0</v>
      </c>
      <c r="M30" s="76">
        <v>0</v>
      </c>
      <c r="N30" s="78">
        <v>0</v>
      </c>
      <c r="O30" s="45">
        <v>0</v>
      </c>
      <c r="P30" s="45">
        <v>0</v>
      </c>
      <c r="Q30" s="76">
        <v>0</v>
      </c>
      <c r="R30" s="78">
        <v>0</v>
      </c>
      <c r="S30" s="45">
        <v>0</v>
      </c>
      <c r="T30" s="45">
        <v>0</v>
      </c>
      <c r="U30" s="76">
        <v>0</v>
      </c>
      <c r="V30" s="78">
        <v>0</v>
      </c>
      <c r="W30" s="45">
        <v>0</v>
      </c>
      <c r="X30" s="45">
        <v>0</v>
      </c>
      <c r="Y30" s="76">
        <v>0</v>
      </c>
      <c r="Z30" s="78">
        <v>0</v>
      </c>
      <c r="AA30" s="45">
        <v>0</v>
      </c>
      <c r="AB30" s="45">
        <v>0</v>
      </c>
      <c r="AC30" s="76">
        <v>0</v>
      </c>
      <c r="AD30" s="78">
        <v>0</v>
      </c>
      <c r="AE30" s="45">
        <v>0</v>
      </c>
      <c r="AF30" s="45">
        <v>0</v>
      </c>
      <c r="AG30" s="76">
        <v>0</v>
      </c>
    </row>
    <row r="31" spans="1:33" s="6" customFormat="1" x14ac:dyDescent="0.2">
      <c r="A31" s="484" t="s">
        <v>11</v>
      </c>
      <c r="B31" s="78">
        <v>16836.25</v>
      </c>
      <c r="C31" s="45">
        <v>3130.6444729635537</v>
      </c>
      <c r="D31" s="45">
        <v>7850.9312774585378</v>
      </c>
      <c r="E31" s="76">
        <v>27817.825750422093</v>
      </c>
      <c r="F31" s="78">
        <v>0</v>
      </c>
      <c r="G31" s="45">
        <v>0</v>
      </c>
      <c r="H31" s="45">
        <v>0</v>
      </c>
      <c r="I31" s="76">
        <v>0</v>
      </c>
      <c r="J31" s="78">
        <v>0</v>
      </c>
      <c r="K31" s="45">
        <v>0</v>
      </c>
      <c r="L31" s="45">
        <v>0</v>
      </c>
      <c r="M31" s="76">
        <v>0</v>
      </c>
      <c r="N31" s="78">
        <v>0</v>
      </c>
      <c r="O31" s="45">
        <v>0</v>
      </c>
      <c r="P31" s="45">
        <v>0</v>
      </c>
      <c r="Q31" s="76">
        <v>0</v>
      </c>
      <c r="R31" s="78">
        <v>0</v>
      </c>
      <c r="S31" s="45">
        <v>0</v>
      </c>
      <c r="T31" s="45">
        <v>0</v>
      </c>
      <c r="U31" s="76">
        <v>0</v>
      </c>
      <c r="V31" s="78">
        <v>0</v>
      </c>
      <c r="W31" s="45">
        <v>0</v>
      </c>
      <c r="X31" s="45">
        <v>0</v>
      </c>
      <c r="Y31" s="76">
        <v>0</v>
      </c>
      <c r="Z31" s="78">
        <v>0</v>
      </c>
      <c r="AA31" s="45">
        <v>0</v>
      </c>
      <c r="AB31" s="45">
        <v>0</v>
      </c>
      <c r="AC31" s="76">
        <v>0</v>
      </c>
      <c r="AD31" s="78">
        <v>0</v>
      </c>
      <c r="AE31" s="45">
        <v>0</v>
      </c>
      <c r="AF31" s="45">
        <v>0</v>
      </c>
      <c r="AG31" s="76">
        <v>0</v>
      </c>
    </row>
    <row r="32" spans="1:33" s="6" customFormat="1" x14ac:dyDescent="0.2">
      <c r="A32" s="484" t="s">
        <v>12</v>
      </c>
      <c r="B32" s="78">
        <v>16836.25</v>
      </c>
      <c r="C32" s="45">
        <v>3130.6444729635537</v>
      </c>
      <c r="D32" s="45">
        <v>7850.9312774585378</v>
      </c>
      <c r="E32" s="76">
        <v>27817.825750422093</v>
      </c>
      <c r="F32" s="78">
        <v>0</v>
      </c>
      <c r="G32" s="45">
        <v>0</v>
      </c>
      <c r="H32" s="45">
        <v>0</v>
      </c>
      <c r="I32" s="76">
        <v>0</v>
      </c>
      <c r="J32" s="78">
        <v>0</v>
      </c>
      <c r="K32" s="45">
        <v>0</v>
      </c>
      <c r="L32" s="45">
        <v>0</v>
      </c>
      <c r="M32" s="76">
        <v>0</v>
      </c>
      <c r="N32" s="78">
        <v>0</v>
      </c>
      <c r="O32" s="45">
        <v>0</v>
      </c>
      <c r="P32" s="45">
        <v>0</v>
      </c>
      <c r="Q32" s="76">
        <v>0</v>
      </c>
      <c r="R32" s="78">
        <v>0</v>
      </c>
      <c r="S32" s="45">
        <v>0</v>
      </c>
      <c r="T32" s="45">
        <v>0</v>
      </c>
      <c r="U32" s="76">
        <v>0</v>
      </c>
      <c r="V32" s="78">
        <v>0</v>
      </c>
      <c r="W32" s="45">
        <v>0</v>
      </c>
      <c r="X32" s="45">
        <v>0</v>
      </c>
      <c r="Y32" s="76">
        <v>0</v>
      </c>
      <c r="Z32" s="78">
        <v>0</v>
      </c>
      <c r="AA32" s="45">
        <v>0</v>
      </c>
      <c r="AB32" s="45">
        <v>0</v>
      </c>
      <c r="AC32" s="76">
        <v>0</v>
      </c>
      <c r="AD32" s="78">
        <v>0</v>
      </c>
      <c r="AE32" s="45">
        <v>0</v>
      </c>
      <c r="AF32" s="45">
        <v>0</v>
      </c>
      <c r="AG32" s="76">
        <v>0</v>
      </c>
    </row>
    <row r="33" spans="1:33" x14ac:dyDescent="0.2">
      <c r="A33" s="231" t="s">
        <v>47</v>
      </c>
      <c r="B33" s="57">
        <f>SUM(B34:B42)</f>
        <v>38070347.349999994</v>
      </c>
      <c r="C33" s="61">
        <f>SUM(C34:C42)</f>
        <v>7079053.9766919687</v>
      </c>
      <c r="D33" s="61">
        <f>SUM(D34:D42)</f>
        <v>17752627.856786732</v>
      </c>
      <c r="E33" s="62">
        <f t="shared" ref="E33" si="36">SUM(B33:D33)</f>
        <v>62902029.183478698</v>
      </c>
      <c r="F33" s="57">
        <f>SUM(F34:F42)</f>
        <v>37615490</v>
      </c>
      <c r="G33" s="61">
        <f>SUM(G34:G42)</f>
        <v>6314260.4351632018</v>
      </c>
      <c r="H33" s="61">
        <f t="shared" ref="H33" si="37">SUM(H34:H42)</f>
        <v>15859257.173333328</v>
      </c>
      <c r="I33" s="62">
        <f t="shared" ref="I33" si="38">SUM(F33:H33)</f>
        <v>59789007.608496532</v>
      </c>
      <c r="J33" s="57">
        <f>SUM(J34:J42)</f>
        <v>39924110.505016416</v>
      </c>
      <c r="K33" s="61">
        <f>SUM(K34:K42)</f>
        <v>6227942.3766631074</v>
      </c>
      <c r="L33" s="61">
        <f t="shared" ref="L33" si="39">SUM(L34:L42)</f>
        <v>17888322.28532403</v>
      </c>
      <c r="M33" s="62">
        <f t="shared" ref="M33" si="40">SUM(J33:L33)</f>
        <v>64040375.16700355</v>
      </c>
      <c r="N33" s="57">
        <f>SUM(N34:N42)</f>
        <v>34086758.892864227</v>
      </c>
      <c r="O33" s="61">
        <f t="shared" ref="O33:AB33" si="41">SUM(O34:O42)</f>
        <v>4991555.6593760289</v>
      </c>
      <c r="P33" s="61">
        <f t="shared" si="41"/>
        <v>14389637.627038041</v>
      </c>
      <c r="Q33" s="62">
        <f t="shared" ref="Q33" si="42">SUM(N33:P33)</f>
        <v>53467952.179278292</v>
      </c>
      <c r="R33" s="57">
        <f>SUM(R34:R42)</f>
        <v>29137716.449579958</v>
      </c>
      <c r="S33" s="61">
        <f t="shared" si="41"/>
        <v>3797275.0615062909</v>
      </c>
      <c r="T33" s="61">
        <f t="shared" si="41"/>
        <v>12295542.586682767</v>
      </c>
      <c r="U33" s="62">
        <f t="shared" ref="U33" si="43">SUM(R33:T33)</f>
        <v>45230534.097769015</v>
      </c>
      <c r="V33" s="57">
        <f>SUM(V34:V42)</f>
        <v>30626452.379765294</v>
      </c>
      <c r="W33" s="61">
        <f t="shared" si="41"/>
        <v>3700082.7214721194</v>
      </c>
      <c r="X33" s="61">
        <f t="shared" si="41"/>
        <v>13040534.60648831</v>
      </c>
      <c r="Y33" s="62">
        <f t="shared" ref="Y33" si="44">SUM(V33:X33)</f>
        <v>47367069.707725726</v>
      </c>
      <c r="Z33" s="57">
        <f t="shared" si="41"/>
        <v>29480756.124795273</v>
      </c>
      <c r="AA33" s="61">
        <f t="shared" si="41"/>
        <v>3469327.558393904</v>
      </c>
      <c r="AB33" s="61">
        <f t="shared" si="41"/>
        <v>12809029.640527518</v>
      </c>
      <c r="AC33" s="62">
        <f t="shared" ref="AC33" si="45">SUM(Z33:AB33)</f>
        <v>45759113.323716693</v>
      </c>
      <c r="AD33" s="57">
        <f t="shared" si="20"/>
        <v>163255794.35202116</v>
      </c>
      <c r="AE33" s="61">
        <f t="shared" si="21"/>
        <v>22186183.377411447</v>
      </c>
      <c r="AF33" s="61">
        <f t="shared" si="22"/>
        <v>70423066.746060669</v>
      </c>
      <c r="AG33" s="62">
        <f t="shared" si="23"/>
        <v>255865044.47549328</v>
      </c>
    </row>
    <row r="34" spans="1:33" s="6" customFormat="1" x14ac:dyDescent="0.2">
      <c r="A34" s="484" t="s">
        <v>5</v>
      </c>
      <c r="B34" s="78">
        <v>4298492.2857999997</v>
      </c>
      <c r="C34" s="45">
        <v>799290.2883133858</v>
      </c>
      <c r="D34" s="45">
        <v>2004434.9265722153</v>
      </c>
      <c r="E34" s="76">
        <v>7102217.5006856006</v>
      </c>
      <c r="F34" s="78">
        <v>4697000</v>
      </c>
      <c r="G34" s="45">
        <v>788453.93916074361</v>
      </c>
      <c r="H34" s="45">
        <v>1980325.9493136113</v>
      </c>
      <c r="I34" s="76">
        <v>7465779.8884743545</v>
      </c>
      <c r="J34" s="78">
        <v>5565791.6908708056</v>
      </c>
      <c r="K34" s="45">
        <v>868191.04787378258</v>
      </c>
      <c r="L34" s="45">
        <v>2493677.7398252897</v>
      </c>
      <c r="M34" s="76">
        <v>8927660.4785698783</v>
      </c>
      <c r="N34" s="78">
        <v>4062033.7642732193</v>
      </c>
      <c r="O34" s="45">
        <v>594797.5406695531</v>
      </c>
      <c r="P34" s="45">
        <v>1714680.0828738431</v>
      </c>
      <c r="Q34" s="76">
        <v>6371511.3878166154</v>
      </c>
      <c r="R34" s="78">
        <v>636153.40820263792</v>
      </c>
      <c r="S34" s="45">
        <v>82899.0692489754</v>
      </c>
      <c r="T34" s="45">
        <v>268426.44260350533</v>
      </c>
      <c r="U34" s="76">
        <v>987478.92005511862</v>
      </c>
      <c r="V34" s="78">
        <v>854764.24511567166</v>
      </c>
      <c r="W34" s="45">
        <v>103260.3842887958</v>
      </c>
      <c r="X34" s="45">
        <v>363929.8675629542</v>
      </c>
      <c r="Y34" s="76">
        <v>1321954.4969674216</v>
      </c>
      <c r="Z34" s="78">
        <v>3284562.881091089</v>
      </c>
      <c r="AA34" s="45">
        <v>386505.65701681242</v>
      </c>
      <c r="AB34" s="45">
        <v>1427009.221133281</v>
      </c>
      <c r="AC34" s="76">
        <v>5098077.7592411824</v>
      </c>
      <c r="AD34" s="78">
        <v>14403305.989553422</v>
      </c>
      <c r="AE34" s="45">
        <v>2035653.6990979193</v>
      </c>
      <c r="AF34" s="45">
        <v>6267723.3539988734</v>
      </c>
      <c r="AG34" s="76">
        <v>22706683.042650215</v>
      </c>
    </row>
    <row r="35" spans="1:33" s="6" customFormat="1" x14ac:dyDescent="0.2">
      <c r="A35" s="484" t="s">
        <v>6</v>
      </c>
      <c r="B35" s="78">
        <v>20380449.002326168</v>
      </c>
      <c r="C35" s="45">
        <v>3789676.4437239878</v>
      </c>
      <c r="D35" s="45">
        <v>9503630.8275899421</v>
      </c>
      <c r="E35" s="76">
        <v>33673756.273640096</v>
      </c>
      <c r="F35" s="78">
        <v>21676489.759467363</v>
      </c>
      <c r="G35" s="45">
        <v>3638687.1914050593</v>
      </c>
      <c r="H35" s="45">
        <v>9139134.5881847944</v>
      </c>
      <c r="I35" s="76">
        <v>34454311.539057218</v>
      </c>
      <c r="J35" s="78">
        <v>23208822.064623926</v>
      </c>
      <c r="K35" s="45">
        <v>3620514.8062645351</v>
      </c>
      <c r="L35" s="45">
        <v>10399090.385924239</v>
      </c>
      <c r="M35" s="76">
        <v>37228427.256812699</v>
      </c>
      <c r="N35" s="78">
        <v>19478312.318669945</v>
      </c>
      <c r="O35" s="45">
        <v>2852406.146412645</v>
      </c>
      <c r="P35" s="45">
        <v>8222905.5655055707</v>
      </c>
      <c r="Q35" s="76">
        <v>30553624.030588161</v>
      </c>
      <c r="R35" s="78">
        <v>18425160.519497577</v>
      </c>
      <c r="S35" s="45">
        <v>2401239.3189635021</v>
      </c>
      <c r="T35" s="45">
        <v>7775191.3751070648</v>
      </c>
      <c r="U35" s="76">
        <v>28601591.213568144</v>
      </c>
      <c r="V35" s="78">
        <v>18099114.95088153</v>
      </c>
      <c r="W35" s="45">
        <v>2186662.478588176</v>
      </c>
      <c r="X35" s="45">
        <v>7706651.4105915725</v>
      </c>
      <c r="Y35" s="76">
        <v>27992428.840061277</v>
      </c>
      <c r="Z35" s="78">
        <v>17974500.374187328</v>
      </c>
      <c r="AA35" s="45">
        <v>2115302.015040338</v>
      </c>
      <c r="AB35" s="45">
        <v>7809861.0619121417</v>
      </c>
      <c r="AC35" s="76">
        <v>27899663.451139808</v>
      </c>
      <c r="AD35" s="78">
        <v>97185910.227860302</v>
      </c>
      <c r="AE35" s="45">
        <v>13176124.765269198</v>
      </c>
      <c r="AF35" s="45">
        <v>41913699.799040593</v>
      </c>
      <c r="AG35" s="76">
        <v>152275734.79217008</v>
      </c>
    </row>
    <row r="36" spans="1:33" s="6" customFormat="1" x14ac:dyDescent="0.2">
      <c r="A36" s="484" t="s">
        <v>7</v>
      </c>
      <c r="B36" s="78">
        <v>4246207.9186129123</v>
      </c>
      <c r="C36" s="45">
        <v>789568.1848071625</v>
      </c>
      <c r="D36" s="45">
        <v>1980054.142628568</v>
      </c>
      <c r="E36" s="76">
        <v>7015830.2460486433</v>
      </c>
      <c r="F36" s="78">
        <v>2524481.2713090316</v>
      </c>
      <c r="G36" s="45">
        <v>423767.76723464509</v>
      </c>
      <c r="H36" s="45">
        <v>1064359.3293867342</v>
      </c>
      <c r="I36" s="76">
        <v>4012608.3679304114</v>
      </c>
      <c r="J36" s="78">
        <v>2446674.0850358997</v>
      </c>
      <c r="K36" s="45">
        <v>381649.30627516948</v>
      </c>
      <c r="L36" s="45">
        <v>1096199.2545407056</v>
      </c>
      <c r="M36" s="76">
        <v>3924522.6458517746</v>
      </c>
      <c r="N36" s="78">
        <v>2289190.6335779675</v>
      </c>
      <c r="O36" s="45">
        <v>335202.76738014014</v>
      </c>
      <c r="P36" s="45">
        <v>966321.26001045154</v>
      </c>
      <c r="Q36" s="76">
        <v>3590714.6609685593</v>
      </c>
      <c r="R36" s="78">
        <v>2220591.9406635109</v>
      </c>
      <c r="S36" s="45">
        <v>289372.03304920957</v>
      </c>
      <c r="T36" s="45">
        <v>936984.04727630096</v>
      </c>
      <c r="U36" s="76">
        <v>3446948.0209890213</v>
      </c>
      <c r="V36" s="78">
        <v>2179898.076167712</v>
      </c>
      <c r="W36" s="45">
        <v>263344.09089025849</v>
      </c>
      <c r="X36" s="45">
        <v>928127.28503061808</v>
      </c>
      <c r="Y36" s="76">
        <v>3371369.4520885888</v>
      </c>
      <c r="Z36" s="78">
        <v>2163365.9975412558</v>
      </c>
      <c r="AA36" s="45">
        <v>254570.6160966405</v>
      </c>
      <c r="AB36" s="45">
        <v>939894.6949531571</v>
      </c>
      <c r="AC36" s="76">
        <v>3357831.3085910534</v>
      </c>
      <c r="AD36" s="78">
        <v>11299720.732986346</v>
      </c>
      <c r="AE36" s="45">
        <v>1524138.8136914182</v>
      </c>
      <c r="AF36" s="45">
        <v>4867526.5418112334</v>
      </c>
      <c r="AG36" s="76">
        <v>17691386.088489</v>
      </c>
    </row>
    <row r="37" spans="1:33" s="6" customFormat="1" x14ac:dyDescent="0.2">
      <c r="A37" s="484" t="s">
        <v>8</v>
      </c>
      <c r="B37" s="78">
        <v>1980075.8049999999</v>
      </c>
      <c r="C37" s="45">
        <v>368188.48466684145</v>
      </c>
      <c r="D37" s="45">
        <v>923331.44668280589</v>
      </c>
      <c r="E37" s="76">
        <v>3271595.7363496469</v>
      </c>
      <c r="F37" s="78">
        <v>930000</v>
      </c>
      <c r="G37" s="45">
        <v>156112.8727740029</v>
      </c>
      <c r="H37" s="45">
        <v>392102.00827371911</v>
      </c>
      <c r="I37" s="76">
        <v>1478214.881047722</v>
      </c>
      <c r="J37" s="78">
        <v>1803832.7709978563</v>
      </c>
      <c r="K37" s="45">
        <v>281374.42984264385</v>
      </c>
      <c r="L37" s="45">
        <v>808182.89243249653</v>
      </c>
      <c r="M37" s="76">
        <v>2893390.0932729966</v>
      </c>
      <c r="N37" s="78">
        <v>2703935.9564327095</v>
      </c>
      <c r="O37" s="45">
        <v>395933.30591182521</v>
      </c>
      <c r="P37" s="45">
        <v>1141395.0249847681</v>
      </c>
      <c r="Q37" s="76">
        <v>4241264.2873293031</v>
      </c>
      <c r="R37" s="78">
        <v>2827348.4809006131</v>
      </c>
      <c r="S37" s="45">
        <v>368440.30777322396</v>
      </c>
      <c r="T37" s="45">
        <v>1193006.411571135</v>
      </c>
      <c r="U37" s="76">
        <v>4388795.2002449725</v>
      </c>
      <c r="V37" s="78">
        <v>4617109.4995078184</v>
      </c>
      <c r="W37" s="45">
        <v>557773.09819283371</v>
      </c>
      <c r="X37" s="45">
        <v>1965809.9391512913</v>
      </c>
      <c r="Y37" s="76">
        <v>7140692.5368519425</v>
      </c>
      <c r="Z37" s="78">
        <v>1279821.1453625686</v>
      </c>
      <c r="AA37" s="45">
        <v>150600.89593658506</v>
      </c>
      <c r="AB37" s="45">
        <v>556030.32791598269</v>
      </c>
      <c r="AC37" s="76">
        <v>1986452.3692151364</v>
      </c>
      <c r="AD37" s="78">
        <v>13232047.853201566</v>
      </c>
      <c r="AE37" s="45">
        <v>1754122.0376571119</v>
      </c>
      <c r="AF37" s="45">
        <v>5664424.5960556725</v>
      </c>
      <c r="AG37" s="76">
        <v>20650594.486914352</v>
      </c>
    </row>
    <row r="38" spans="1:33" s="6" customFormat="1" x14ac:dyDescent="0.2">
      <c r="A38" s="484" t="s">
        <v>9</v>
      </c>
      <c r="B38" s="78">
        <v>4203324.3502609134</v>
      </c>
      <c r="C38" s="45">
        <v>781594.12845600711</v>
      </c>
      <c r="D38" s="45">
        <v>1960057.0561001701</v>
      </c>
      <c r="E38" s="76">
        <v>6944975.5348170903</v>
      </c>
      <c r="F38" s="78">
        <v>4414228.9692236036</v>
      </c>
      <c r="G38" s="45">
        <v>740987.05964271224</v>
      </c>
      <c r="H38" s="45">
        <v>1861105.4234544127</v>
      </c>
      <c r="I38" s="76">
        <v>7016321.4523207285</v>
      </c>
      <c r="J38" s="78">
        <v>4369086.8582883794</v>
      </c>
      <c r="K38" s="45">
        <v>681580.84738712211</v>
      </c>
      <c r="L38" s="45">
        <v>1957683.1518626972</v>
      </c>
      <c r="M38" s="76">
        <v>7008350.8575381991</v>
      </c>
      <c r="N38" s="78">
        <v>3497239.200141802</v>
      </c>
      <c r="O38" s="45">
        <v>512152.00297634437</v>
      </c>
      <c r="P38" s="45">
        <v>1476429.8418566675</v>
      </c>
      <c r="Q38" s="76">
        <v>5485821.0449748142</v>
      </c>
      <c r="R38" s="78">
        <v>3210625.0808176533</v>
      </c>
      <c r="S38" s="45">
        <v>418436.50790012378</v>
      </c>
      <c r="T38" s="45">
        <v>1354893.6591040439</v>
      </c>
      <c r="U38" s="76">
        <v>4983955.2478218209</v>
      </c>
      <c r="V38" s="78">
        <v>3097063.8877029163</v>
      </c>
      <c r="W38" s="45">
        <v>374189.54228412895</v>
      </c>
      <c r="X38" s="45">
        <v>1318789.887378731</v>
      </c>
      <c r="Y38" s="76">
        <v>4790043.3173657758</v>
      </c>
      <c r="Z38" s="78">
        <v>3019335.5117510715</v>
      </c>
      <c r="AA38" s="45">
        <v>355340.84717901621</v>
      </c>
      <c r="AB38" s="45">
        <v>1311946.2971992444</v>
      </c>
      <c r="AC38" s="76">
        <v>4686622.6561293323</v>
      </c>
      <c r="AD38" s="78">
        <v>17193350.538701821</v>
      </c>
      <c r="AE38" s="45">
        <v>2341699.7477267352</v>
      </c>
      <c r="AF38" s="45">
        <v>7419742.8374013836</v>
      </c>
      <c r="AG38" s="76">
        <v>26954793.123829946</v>
      </c>
    </row>
    <row r="39" spans="1:33" s="6" customFormat="1" x14ac:dyDescent="0.2">
      <c r="A39" s="484" t="s">
        <v>10</v>
      </c>
      <c r="B39" s="78">
        <v>30750</v>
      </c>
      <c r="C39" s="45">
        <v>5717.8598288591156</v>
      </c>
      <c r="D39" s="45">
        <v>14339.068188097113</v>
      </c>
      <c r="E39" s="76">
        <v>50806.928016956226</v>
      </c>
      <c r="F39" s="78">
        <v>103290</v>
      </c>
      <c r="G39" s="45">
        <v>17338.600676157806</v>
      </c>
      <c r="H39" s="45">
        <v>43548.619822142413</v>
      </c>
      <c r="I39" s="76">
        <v>164177.22049830022</v>
      </c>
      <c r="J39" s="78">
        <v>629687.0373466668</v>
      </c>
      <c r="K39" s="45">
        <v>98222.980512051334</v>
      </c>
      <c r="L39" s="45">
        <v>282122.7662299099</v>
      </c>
      <c r="M39" s="76">
        <v>1010032.7840886281</v>
      </c>
      <c r="N39" s="78">
        <v>221841.45306464838</v>
      </c>
      <c r="O39" s="45">
        <v>32483.912827598469</v>
      </c>
      <c r="P39" s="45">
        <v>93644.500070718655</v>
      </c>
      <c r="Q39" s="76">
        <v>347969.86596296547</v>
      </c>
      <c r="R39" s="78">
        <v>26745.188332843638</v>
      </c>
      <c r="S39" s="45">
        <v>3485.2461546115783</v>
      </c>
      <c r="T39" s="45">
        <v>11285.195785132357</v>
      </c>
      <c r="U39" s="76">
        <v>41515.630272587572</v>
      </c>
      <c r="V39" s="78">
        <v>26304.680446832725</v>
      </c>
      <c r="W39" s="45">
        <v>3177.7550676167366</v>
      </c>
      <c r="X39" s="45">
        <v>11199.64823751628</v>
      </c>
      <c r="Y39" s="76">
        <v>40682.083751965743</v>
      </c>
      <c r="Z39" s="78">
        <v>26156.928518359069</v>
      </c>
      <c r="AA39" s="45">
        <v>3077.9745154922493</v>
      </c>
      <c r="AB39" s="45">
        <v>11364.123490253662</v>
      </c>
      <c r="AC39" s="76">
        <v>40599.026524104978</v>
      </c>
      <c r="AD39" s="78">
        <v>930735.28770935046</v>
      </c>
      <c r="AE39" s="45">
        <v>140447.86907737036</v>
      </c>
      <c r="AF39" s="45">
        <v>409616.23381353082</v>
      </c>
      <c r="AG39" s="76">
        <v>1480799.3906002517</v>
      </c>
    </row>
    <row r="40" spans="1:33" s="6" customFormat="1" x14ac:dyDescent="0.2">
      <c r="A40" s="484" t="s">
        <v>42</v>
      </c>
      <c r="B40" s="78">
        <v>2861047.9580000006</v>
      </c>
      <c r="C40" s="45">
        <v>532002.31504024728</v>
      </c>
      <c r="D40" s="45">
        <v>1334138.5937944069</v>
      </c>
      <c r="E40" s="76">
        <v>4727188.8668346554</v>
      </c>
      <c r="F40" s="78">
        <v>2870000</v>
      </c>
      <c r="G40" s="45">
        <v>481767.68264665408</v>
      </c>
      <c r="H40" s="45">
        <v>1210035.2298339503</v>
      </c>
      <c r="I40" s="76">
        <v>4561802.9124806039</v>
      </c>
      <c r="J40" s="78">
        <v>1880162.2705488354</v>
      </c>
      <c r="K40" s="45">
        <v>293280.83810933161</v>
      </c>
      <c r="L40" s="45">
        <v>842381.29303640092</v>
      </c>
      <c r="M40" s="76">
        <v>3015824.4016945679</v>
      </c>
      <c r="N40" s="78">
        <v>1814745.7901193083</v>
      </c>
      <c r="O40" s="45">
        <v>265730.51716041489</v>
      </c>
      <c r="P40" s="45">
        <v>766046.92190525937</v>
      </c>
      <c r="Q40" s="76">
        <v>2846523.2291849824</v>
      </c>
      <c r="R40" s="78">
        <v>1771988.1252130913</v>
      </c>
      <c r="S40" s="45">
        <v>230913.11687763582</v>
      </c>
      <c r="T40" s="45">
        <v>747694.60110334505</v>
      </c>
      <c r="U40" s="76">
        <v>2750595.8431940721</v>
      </c>
      <c r="V40" s="78">
        <v>1733407.9824807937</v>
      </c>
      <c r="W40" s="45">
        <v>209405.54711201182</v>
      </c>
      <c r="X40" s="45">
        <v>738026.81979454355</v>
      </c>
      <c r="Y40" s="76">
        <v>2680840.3493873491</v>
      </c>
      <c r="Z40" s="78">
        <v>1714329.7659733458</v>
      </c>
      <c r="AA40" s="45">
        <v>201730.99938366836</v>
      </c>
      <c r="AB40" s="45">
        <v>744806.68285899109</v>
      </c>
      <c r="AC40" s="76">
        <v>2660867.4482160052</v>
      </c>
      <c r="AD40" s="78">
        <v>8914633.9343353752</v>
      </c>
      <c r="AE40" s="45">
        <v>1201061.0186430626</v>
      </c>
      <c r="AF40" s="45">
        <v>3838956.3186985399</v>
      </c>
      <c r="AG40" s="76">
        <v>13954651.271676976</v>
      </c>
    </row>
    <row r="41" spans="1:33" s="6" customFormat="1" x14ac:dyDescent="0.2">
      <c r="A41" s="484" t="s">
        <v>11</v>
      </c>
      <c r="B41" s="78">
        <v>0</v>
      </c>
      <c r="C41" s="45">
        <v>0</v>
      </c>
      <c r="D41" s="45">
        <v>0</v>
      </c>
      <c r="E41" s="76">
        <v>0</v>
      </c>
      <c r="F41" s="78">
        <v>200000</v>
      </c>
      <c r="G41" s="45">
        <v>33572.660811613525</v>
      </c>
      <c r="H41" s="45">
        <v>84323.012531982604</v>
      </c>
      <c r="I41" s="76">
        <v>317895.67334359611</v>
      </c>
      <c r="J41" s="78">
        <v>10026.863652016988</v>
      </c>
      <c r="K41" s="45">
        <v>1564.0601992364861</v>
      </c>
      <c r="L41" s="45">
        <v>4492.4007361450622</v>
      </c>
      <c r="M41" s="76">
        <v>16083.324587398536</v>
      </c>
      <c r="N41" s="78">
        <v>9729.8882923091387</v>
      </c>
      <c r="O41" s="45">
        <v>1424.7330187543189</v>
      </c>
      <c r="P41" s="45">
        <v>4107.2149153823975</v>
      </c>
      <c r="Q41" s="76">
        <v>15261.836226445856</v>
      </c>
      <c r="R41" s="78">
        <v>9551.8529760155852</v>
      </c>
      <c r="S41" s="45">
        <v>1244.730769504135</v>
      </c>
      <c r="T41" s="45">
        <v>4030.4270661186988</v>
      </c>
      <c r="U41" s="76">
        <v>14827.010811638418</v>
      </c>
      <c r="V41" s="78">
        <v>9394.5287310116873</v>
      </c>
      <c r="W41" s="45">
        <v>1134.9125241488346</v>
      </c>
      <c r="X41" s="45">
        <v>3999.8743705415286</v>
      </c>
      <c r="Y41" s="76">
        <v>14529.315625702051</v>
      </c>
      <c r="Z41" s="78">
        <v>9341.7601851282379</v>
      </c>
      <c r="AA41" s="45">
        <v>1099.2766126758036</v>
      </c>
      <c r="AB41" s="45">
        <v>4058.6155322334512</v>
      </c>
      <c r="AC41" s="76">
        <v>14499.652330037492</v>
      </c>
      <c r="AD41" s="78">
        <v>48044.893836481642</v>
      </c>
      <c r="AE41" s="45">
        <v>6467.7131243195781</v>
      </c>
      <c r="AF41" s="45">
        <v>20688.532620421138</v>
      </c>
      <c r="AG41" s="76">
        <v>75201.139581222349</v>
      </c>
    </row>
    <row r="42" spans="1:33" s="6" customFormat="1" x14ac:dyDescent="0.2">
      <c r="A42" s="484" t="s">
        <v>12</v>
      </c>
      <c r="B42" s="78">
        <v>70000.03</v>
      </c>
      <c r="C42" s="45">
        <v>13016.271855477493</v>
      </c>
      <c r="D42" s="45">
        <v>32641.795230531498</v>
      </c>
      <c r="E42" s="76">
        <v>115658.09708600899</v>
      </c>
      <c r="F42" s="78">
        <v>200000</v>
      </c>
      <c r="G42" s="45">
        <v>33572.660811613525</v>
      </c>
      <c r="H42" s="45">
        <v>84323.012531982604</v>
      </c>
      <c r="I42" s="76">
        <v>317895.67334359611</v>
      </c>
      <c r="J42" s="78">
        <v>10026.863652016988</v>
      </c>
      <c r="K42" s="45">
        <v>1564.0601992364861</v>
      </c>
      <c r="L42" s="45">
        <v>4492.4007361450622</v>
      </c>
      <c r="M42" s="76">
        <v>16083.324587398536</v>
      </c>
      <c r="N42" s="78">
        <v>9729.8882923091387</v>
      </c>
      <c r="O42" s="45">
        <v>1424.7330187543189</v>
      </c>
      <c r="P42" s="45">
        <v>4107.2149153823975</v>
      </c>
      <c r="Q42" s="76">
        <v>15261.836226445856</v>
      </c>
      <c r="R42" s="78">
        <v>9551.8529760155852</v>
      </c>
      <c r="S42" s="45">
        <v>1244.730769504135</v>
      </c>
      <c r="T42" s="45">
        <v>4030.4270661186988</v>
      </c>
      <c r="U42" s="76">
        <v>14827.010811638418</v>
      </c>
      <c r="V42" s="78">
        <v>9394.5287310116873</v>
      </c>
      <c r="W42" s="45">
        <v>1134.9125241488346</v>
      </c>
      <c r="X42" s="45">
        <v>3999.8743705415286</v>
      </c>
      <c r="Y42" s="76">
        <v>14529.315625702051</v>
      </c>
      <c r="Z42" s="78">
        <v>9341.7601851282379</v>
      </c>
      <c r="AA42" s="45">
        <v>1099.2766126758036</v>
      </c>
      <c r="AB42" s="45">
        <v>4058.6155322334512</v>
      </c>
      <c r="AC42" s="76">
        <v>14499.652330037492</v>
      </c>
      <c r="AD42" s="78">
        <v>48044.893836481642</v>
      </c>
      <c r="AE42" s="45">
        <v>6467.7131243195781</v>
      </c>
      <c r="AF42" s="45">
        <v>20688.532620421138</v>
      </c>
      <c r="AG42" s="76">
        <v>75201.139581222349</v>
      </c>
    </row>
    <row r="43" spans="1:33" s="9" customFormat="1" x14ac:dyDescent="0.2">
      <c r="A43" s="231" t="s">
        <v>69</v>
      </c>
      <c r="B43" s="57">
        <f>SUM(B44:B49)</f>
        <v>84672789.62279658</v>
      </c>
      <c r="C43" s="61">
        <f t="shared" ref="C43:AC43" si="46">SUM(C44:C49)</f>
        <v>1347820.0550984871</v>
      </c>
      <c r="D43" s="61">
        <f t="shared" si="46"/>
        <v>3380020.5415665512</v>
      </c>
      <c r="E43" s="62">
        <f t="shared" si="46"/>
        <v>89400630.21946162</v>
      </c>
      <c r="F43" s="57">
        <f t="shared" si="46"/>
        <v>121110811.87172729</v>
      </c>
      <c r="G43" s="61">
        <f t="shared" si="46"/>
        <v>1762564.6926097102</v>
      </c>
      <c r="H43" s="61">
        <f t="shared" si="46"/>
        <v>4426958.1579290861</v>
      </c>
      <c r="I43" s="62">
        <f t="shared" si="46"/>
        <v>127300334.72226608</v>
      </c>
      <c r="J43" s="57">
        <f t="shared" si="46"/>
        <v>145860225.68213788</v>
      </c>
      <c r="K43" s="61">
        <f t="shared" si="46"/>
        <v>2076447.8845665581</v>
      </c>
      <c r="L43" s="61">
        <f t="shared" si="46"/>
        <v>5964115.7097069193</v>
      </c>
      <c r="M43" s="62">
        <f t="shared" si="46"/>
        <v>153900789.27641135</v>
      </c>
      <c r="N43" s="57">
        <f t="shared" si="46"/>
        <v>83287385.923200816</v>
      </c>
      <c r="O43" s="61">
        <f t="shared" si="46"/>
        <v>1544983.6199498246</v>
      </c>
      <c r="P43" s="61">
        <f t="shared" si="46"/>
        <v>4453872.890113485</v>
      </c>
      <c r="Q43" s="62">
        <f t="shared" si="46"/>
        <v>89286242.433264136</v>
      </c>
      <c r="R43" s="57">
        <f t="shared" si="46"/>
        <v>94591605.937263265</v>
      </c>
      <c r="S43" s="61">
        <f t="shared" si="46"/>
        <v>1422466.996339323</v>
      </c>
      <c r="T43" s="61">
        <f t="shared" si="46"/>
        <v>4605935.3742741467</v>
      </c>
      <c r="U43" s="62">
        <f t="shared" si="46"/>
        <v>100620008.30787674</v>
      </c>
      <c r="V43" s="57">
        <f t="shared" si="46"/>
        <v>88353797.876898319</v>
      </c>
      <c r="W43" s="61">
        <f t="shared" si="46"/>
        <v>1046466.9752818773</v>
      </c>
      <c r="X43" s="61">
        <f t="shared" si="46"/>
        <v>3688157.7610462341</v>
      </c>
      <c r="Y43" s="62">
        <f t="shared" si="46"/>
        <v>93088422.613226429</v>
      </c>
      <c r="Z43" s="57">
        <f t="shared" si="46"/>
        <v>82146577.725539148</v>
      </c>
      <c r="AA43" s="61">
        <f t="shared" si="46"/>
        <v>1444600.1798796034</v>
      </c>
      <c r="AB43" s="61">
        <f t="shared" si="46"/>
        <v>5333577.2455442231</v>
      </c>
      <c r="AC43" s="62">
        <f t="shared" si="46"/>
        <v>88924755.150962979</v>
      </c>
      <c r="AD43" s="57">
        <f t="shared" si="20"/>
        <v>494239593.14503938</v>
      </c>
      <c r="AE43" s="61">
        <f t="shared" si="21"/>
        <v>7534965.6560171861</v>
      </c>
      <c r="AF43" s="61">
        <f t="shared" si="22"/>
        <v>24045658.980685011</v>
      </c>
      <c r="AG43" s="62">
        <f t="shared" si="23"/>
        <v>525820217.78174162</v>
      </c>
    </row>
    <row r="44" spans="1:33" x14ac:dyDescent="0.2">
      <c r="A44" s="75" t="s">
        <v>63</v>
      </c>
      <c r="B44" s="20">
        <v>38342426.727203168</v>
      </c>
      <c r="C44" s="47"/>
      <c r="D44" s="47"/>
      <c r="E44" s="19">
        <v>38342426.727203168</v>
      </c>
      <c r="F44" s="20">
        <v>43331769.028011307</v>
      </c>
      <c r="G44" s="47"/>
      <c r="H44" s="47"/>
      <c r="I44" s="19">
        <v>43331769.028011307</v>
      </c>
      <c r="J44" s="20">
        <v>58846941.51592239</v>
      </c>
      <c r="K44" s="47"/>
      <c r="L44" s="47"/>
      <c r="M44" s="19">
        <v>58846941.51592239</v>
      </c>
      <c r="N44" s="20">
        <v>29356646.241275545</v>
      </c>
      <c r="O44" s="47"/>
      <c r="P44" s="47"/>
      <c r="Q44" s="19">
        <v>29356646.241275545</v>
      </c>
      <c r="R44" s="20">
        <v>33674209.735372677</v>
      </c>
      <c r="S44" s="47"/>
      <c r="T44" s="47"/>
      <c r="U44" s="19">
        <v>33674209.735372677</v>
      </c>
      <c r="V44" s="20">
        <v>21306029.202946451</v>
      </c>
      <c r="W44" s="47"/>
      <c r="X44" s="47"/>
      <c r="Y44" s="19">
        <v>21306029.202946451</v>
      </c>
      <c r="Z44" s="20">
        <v>20860312.787244096</v>
      </c>
      <c r="AA44" s="47"/>
      <c r="AB44" s="47"/>
      <c r="AC44" s="19">
        <v>20860312.787244096</v>
      </c>
      <c r="AD44" s="20">
        <v>164044139.48276114</v>
      </c>
      <c r="AE44" s="47">
        <v>0</v>
      </c>
      <c r="AF44" s="47">
        <v>0</v>
      </c>
      <c r="AG44" s="19">
        <v>164044139.48276114</v>
      </c>
    </row>
    <row r="45" spans="1:33" x14ac:dyDescent="0.2">
      <c r="A45" s="75" t="s">
        <v>64</v>
      </c>
      <c r="B45" s="20">
        <v>6642008.4524025936</v>
      </c>
      <c r="C45" s="47"/>
      <c r="D45" s="47"/>
      <c r="E45" s="19">
        <v>6642008.4524025936</v>
      </c>
      <c r="F45" s="20">
        <v>5771904.8110711342</v>
      </c>
      <c r="G45" s="47"/>
      <c r="H45" s="47"/>
      <c r="I45" s="19">
        <v>5771904.8110711342</v>
      </c>
      <c r="J45" s="20">
        <v>2394842.9662843291</v>
      </c>
      <c r="K45" s="47"/>
      <c r="L45" s="47"/>
      <c r="M45" s="19">
        <v>2394842.9662843291</v>
      </c>
      <c r="N45" s="20">
        <v>2353322.3902352704</v>
      </c>
      <c r="O45" s="47"/>
      <c r="P45" s="47"/>
      <c r="Q45" s="19">
        <v>2353322.3902352704</v>
      </c>
      <c r="R45" s="20">
        <v>2359034.4680522587</v>
      </c>
      <c r="S45" s="47"/>
      <c r="T45" s="47"/>
      <c r="U45" s="19">
        <v>2359034.4680522587</v>
      </c>
      <c r="V45" s="20">
        <v>2382557.4920018767</v>
      </c>
      <c r="W45" s="47"/>
      <c r="X45" s="47"/>
      <c r="Y45" s="19">
        <v>2382557.4920018767</v>
      </c>
      <c r="Z45" s="20">
        <v>2332715.0283769323</v>
      </c>
      <c r="AA45" s="47"/>
      <c r="AB45" s="47"/>
      <c r="AC45" s="19">
        <v>2332715.0283769323</v>
      </c>
      <c r="AD45" s="20">
        <v>11822472.344950669</v>
      </c>
      <c r="AE45" s="47">
        <v>0</v>
      </c>
      <c r="AF45" s="47">
        <v>0</v>
      </c>
      <c r="AG45" s="19">
        <v>11822472.344950669</v>
      </c>
    </row>
    <row r="46" spans="1:33" x14ac:dyDescent="0.2">
      <c r="A46" s="75" t="s">
        <v>65</v>
      </c>
      <c r="B46" s="20">
        <v>19912950.45334712</v>
      </c>
      <c r="C46" s="47"/>
      <c r="D46" s="47"/>
      <c r="E46" s="19">
        <v>19912950.45334712</v>
      </c>
      <c r="F46" s="20">
        <v>31799876.622494496</v>
      </c>
      <c r="G46" s="47"/>
      <c r="H46" s="47"/>
      <c r="I46" s="19">
        <v>31799876.622494496</v>
      </c>
      <c r="J46" s="20">
        <v>30775007.926492654</v>
      </c>
      <c r="K46" s="47"/>
      <c r="L46" s="47"/>
      <c r="M46" s="19">
        <v>30775007.926492654</v>
      </c>
      <c r="N46" s="20">
        <v>30206444.874864757</v>
      </c>
      <c r="O46" s="47"/>
      <c r="P46" s="47"/>
      <c r="Q46" s="19">
        <v>30206444.874864757</v>
      </c>
      <c r="R46" s="20">
        <v>34271735.126040794</v>
      </c>
      <c r="S46" s="47"/>
      <c r="T46" s="47"/>
      <c r="U46" s="19">
        <v>34271735.126040794</v>
      </c>
      <c r="V46" s="20">
        <v>39594179.087233014</v>
      </c>
      <c r="W46" s="47"/>
      <c r="X46" s="47"/>
      <c r="Y46" s="19">
        <v>39594179.087233014</v>
      </c>
      <c r="Z46" s="20">
        <v>33914633.556040108</v>
      </c>
      <c r="AA46" s="47"/>
      <c r="AB46" s="47"/>
      <c r="AC46" s="19">
        <v>33914633.556040108</v>
      </c>
      <c r="AD46" s="20">
        <v>168762000.57067132</v>
      </c>
      <c r="AE46" s="47">
        <v>0</v>
      </c>
      <c r="AF46" s="47">
        <v>0</v>
      </c>
      <c r="AG46" s="19">
        <v>168762000.57067132</v>
      </c>
    </row>
    <row r="47" spans="1:33" x14ac:dyDescent="0.2">
      <c r="A47" s="75" t="s">
        <v>66</v>
      </c>
      <c r="B47" s="20">
        <v>12526980.989843702</v>
      </c>
      <c r="C47" s="47"/>
      <c r="D47" s="47"/>
      <c r="E47" s="19">
        <v>12526980.989843702</v>
      </c>
      <c r="F47" s="20">
        <v>29707261.410150345</v>
      </c>
      <c r="G47" s="47"/>
      <c r="H47" s="47"/>
      <c r="I47" s="19">
        <v>29707261.410150345</v>
      </c>
      <c r="J47" s="20">
        <v>14466927.859163037</v>
      </c>
      <c r="K47" s="47"/>
      <c r="L47" s="47"/>
      <c r="M47" s="19">
        <v>14466927.859163037</v>
      </c>
      <c r="N47" s="20">
        <v>8865542.6818583105</v>
      </c>
      <c r="O47" s="47"/>
      <c r="P47" s="47"/>
      <c r="Q47" s="19">
        <v>8865542.6818583105</v>
      </c>
      <c r="R47" s="20">
        <v>12997018.710674476</v>
      </c>
      <c r="S47" s="47"/>
      <c r="T47" s="47"/>
      <c r="U47" s="19">
        <v>12997018.710674476</v>
      </c>
      <c r="V47" s="20">
        <v>12947101.655189555</v>
      </c>
      <c r="W47" s="47"/>
      <c r="X47" s="47"/>
      <c r="Y47" s="19">
        <v>12947101.655189555</v>
      </c>
      <c r="Z47" s="20">
        <v>12676251.761550667</v>
      </c>
      <c r="AA47" s="47"/>
      <c r="AB47" s="47"/>
      <c r="AC47" s="19">
        <v>12676251.761550667</v>
      </c>
      <c r="AD47" s="20">
        <v>61952842.66843605</v>
      </c>
      <c r="AE47" s="47">
        <v>0</v>
      </c>
      <c r="AF47" s="47">
        <v>0</v>
      </c>
      <c r="AG47" s="19">
        <v>61952842.66843605</v>
      </c>
    </row>
    <row r="48" spans="1:33" x14ac:dyDescent="0.2">
      <c r="A48" s="75" t="s">
        <v>181</v>
      </c>
      <c r="B48" s="20">
        <v>0</v>
      </c>
      <c r="C48" s="47"/>
      <c r="D48" s="47"/>
      <c r="E48" s="19">
        <v>0</v>
      </c>
      <c r="F48" s="20">
        <v>0</v>
      </c>
      <c r="G48" s="47"/>
      <c r="H48" s="47"/>
      <c r="I48" s="19">
        <v>0</v>
      </c>
      <c r="J48" s="20">
        <v>26064831.202994082</v>
      </c>
      <c r="K48" s="47"/>
      <c r="L48" s="47"/>
      <c r="M48" s="19">
        <v>26064831.202994082</v>
      </c>
      <c r="N48" s="20">
        <v>1954317.4650326706</v>
      </c>
      <c r="O48" s="47"/>
      <c r="P48" s="47"/>
      <c r="Q48" s="19">
        <v>1954317.4650326706</v>
      </c>
      <c r="R48" s="20">
        <v>373837.23799451842</v>
      </c>
      <c r="S48" s="47"/>
      <c r="T48" s="47"/>
      <c r="U48" s="19">
        <v>373837.23799451842</v>
      </c>
      <c r="V48" s="20">
        <v>3461532.3637694358</v>
      </c>
      <c r="W48" s="47"/>
      <c r="X48" s="47"/>
      <c r="Y48" s="19">
        <v>3461532.3637694358</v>
      </c>
      <c r="Z48" s="20">
        <v>86310.953747445019</v>
      </c>
      <c r="AA48" s="47"/>
      <c r="AB48" s="47"/>
      <c r="AC48" s="19">
        <v>86310.953747445019</v>
      </c>
      <c r="AD48" s="20">
        <v>31940829.223538149</v>
      </c>
      <c r="AE48" s="47"/>
      <c r="AF48" s="47"/>
      <c r="AG48" s="19">
        <v>31940829.223538149</v>
      </c>
    </row>
    <row r="49" spans="1:33" s="6" customFormat="1" x14ac:dyDescent="0.2">
      <c r="A49" s="484" t="s">
        <v>179</v>
      </c>
      <c r="B49" s="78">
        <v>7248423</v>
      </c>
      <c r="C49" s="45">
        <v>1347820.0550984871</v>
      </c>
      <c r="D49" s="45">
        <v>3380020.5415665512</v>
      </c>
      <c r="E49" s="76">
        <v>11976263.596665038</v>
      </c>
      <c r="F49" s="78">
        <v>10500000</v>
      </c>
      <c r="G49" s="45">
        <v>1762564.6926097102</v>
      </c>
      <c r="H49" s="45">
        <v>4426958.1579290861</v>
      </c>
      <c r="I49" s="76">
        <v>16689522.850538798</v>
      </c>
      <c r="J49" s="78">
        <v>13311674.211281404</v>
      </c>
      <c r="K49" s="45">
        <v>2076447.8845665581</v>
      </c>
      <c r="L49" s="45">
        <v>5964115.7097069193</v>
      </c>
      <c r="M49" s="76">
        <v>21352237.805554882</v>
      </c>
      <c r="N49" s="78">
        <v>10551112.269934274</v>
      </c>
      <c r="O49" s="45">
        <v>1544983.6199498246</v>
      </c>
      <c r="P49" s="45">
        <v>4453872.890113485</v>
      </c>
      <c r="Q49" s="76">
        <v>16549968.779997583</v>
      </c>
      <c r="R49" s="78">
        <v>10915770.659128528</v>
      </c>
      <c r="S49" s="45">
        <v>1422466.996339323</v>
      </c>
      <c r="T49" s="45">
        <v>4605935.3742741467</v>
      </c>
      <c r="U49" s="76">
        <v>16944173.029741999</v>
      </c>
      <c r="V49" s="78">
        <v>8662398.0757579766</v>
      </c>
      <c r="W49" s="45">
        <v>1046466.9752818773</v>
      </c>
      <c r="X49" s="45">
        <v>3688157.7610462341</v>
      </c>
      <c r="Y49" s="76">
        <v>13397022.812086089</v>
      </c>
      <c r="Z49" s="78">
        <v>12276353.638579885</v>
      </c>
      <c r="AA49" s="45">
        <v>1444600.1798796034</v>
      </c>
      <c r="AB49" s="45">
        <v>5333577.2455442231</v>
      </c>
      <c r="AC49" s="76">
        <v>19054531.064003713</v>
      </c>
      <c r="AD49" s="78">
        <v>55717308.854682066</v>
      </c>
      <c r="AE49" s="45">
        <v>7534965.6560171861</v>
      </c>
      <c r="AF49" s="45">
        <v>24045658.980685011</v>
      </c>
      <c r="AG49" s="76">
        <v>87297933.491384268</v>
      </c>
    </row>
    <row r="50" spans="1:33" s="9" customFormat="1" x14ac:dyDescent="0.2">
      <c r="A50" s="231" t="s">
        <v>94</v>
      </c>
      <c r="B50" s="57">
        <f>SUM(B51:B52)</f>
        <v>88030483.974999994</v>
      </c>
      <c r="C50" s="61">
        <f t="shared" ref="C50:AG50" si="47">SUM(C51:C52)</f>
        <v>568621.90985194803</v>
      </c>
      <c r="D50" s="61">
        <f t="shared" si="47"/>
        <v>1425972.0564433567</v>
      </c>
      <c r="E50" s="62">
        <f t="shared" si="47"/>
        <v>90025077.941295296</v>
      </c>
      <c r="F50" s="57">
        <f t="shared" si="47"/>
        <v>87241353.881406516</v>
      </c>
      <c r="G50" s="61">
        <f t="shared" si="47"/>
        <v>137885.05859760326</v>
      </c>
      <c r="H50" s="61">
        <f t="shared" si="47"/>
        <v>346319.98903336428</v>
      </c>
      <c r="I50" s="62">
        <f t="shared" si="47"/>
        <v>87725558.929037482</v>
      </c>
      <c r="J50" s="57">
        <f t="shared" si="47"/>
        <v>88481070.247566909</v>
      </c>
      <c r="K50" s="61">
        <f t="shared" si="47"/>
        <v>315968.53963693255</v>
      </c>
      <c r="L50" s="61">
        <f t="shared" si="47"/>
        <v>907546.46193065983</v>
      </c>
      <c r="M50" s="62">
        <f t="shared" si="47"/>
        <v>89704585.249134511</v>
      </c>
      <c r="N50" s="57">
        <f t="shared" si="47"/>
        <v>88389743.068503663</v>
      </c>
      <c r="O50" s="61">
        <f t="shared" si="47"/>
        <v>283464.37428894354</v>
      </c>
      <c r="P50" s="61">
        <f t="shared" si="47"/>
        <v>817170.01763391471</v>
      </c>
      <c r="Q50" s="62">
        <f t="shared" si="47"/>
        <v>89490377.460426524</v>
      </c>
      <c r="R50" s="57">
        <f t="shared" si="47"/>
        <v>88332971.987676442</v>
      </c>
      <c r="S50" s="61">
        <f t="shared" si="47"/>
        <v>244996.60184272841</v>
      </c>
      <c r="T50" s="61">
        <f t="shared" si="47"/>
        <v>793296.79908805259</v>
      </c>
      <c r="U50" s="62">
        <f t="shared" si="47"/>
        <v>89371265.388607219</v>
      </c>
      <c r="V50" s="57">
        <f t="shared" si="47"/>
        <v>88298991.380449295</v>
      </c>
      <c r="W50" s="61">
        <f t="shared" si="47"/>
        <v>223087.92964490259</v>
      </c>
      <c r="X50" s="61">
        <f t="shared" si="47"/>
        <v>786248.87220541097</v>
      </c>
      <c r="Y50" s="62">
        <f t="shared" si="47"/>
        <v>89308328.182299614</v>
      </c>
      <c r="Z50" s="57">
        <f t="shared" si="47"/>
        <v>88282764.328954756</v>
      </c>
      <c r="AA50" s="61">
        <f t="shared" si="47"/>
        <v>215427.03346066037</v>
      </c>
      <c r="AB50" s="61">
        <f t="shared" si="47"/>
        <v>795373.51562328648</v>
      </c>
      <c r="AC50" s="62">
        <f t="shared" si="47"/>
        <v>89293564.878038704</v>
      </c>
      <c r="AD50" s="57">
        <f t="shared" si="47"/>
        <v>441785541.01315111</v>
      </c>
      <c r="AE50" s="61">
        <f t="shared" si="47"/>
        <v>1282944.4788741674</v>
      </c>
      <c r="AF50" s="61">
        <f t="shared" si="47"/>
        <v>4099635.6664813245</v>
      </c>
      <c r="AG50" s="62">
        <f t="shared" si="47"/>
        <v>447168121.15850657</v>
      </c>
    </row>
    <row r="51" spans="1:33" s="6" customFormat="1" x14ac:dyDescent="0.2">
      <c r="A51" s="484" t="s">
        <v>44</v>
      </c>
      <c r="B51" s="78">
        <v>3057983.9749999973</v>
      </c>
      <c r="C51" s="45">
        <v>568621.90985194803</v>
      </c>
      <c r="D51" s="45">
        <v>1425972.0564433567</v>
      </c>
      <c r="E51" s="76">
        <v>5052577.9412953025</v>
      </c>
      <c r="F51" s="78">
        <v>821412.75230651826</v>
      </c>
      <c r="G51" s="45">
        <v>137885.05859760326</v>
      </c>
      <c r="H51" s="45">
        <v>346319.98903336428</v>
      </c>
      <c r="I51" s="76">
        <v>1305617.7999374857</v>
      </c>
      <c r="J51" s="78">
        <v>2061129.1184668869</v>
      </c>
      <c r="K51" s="45">
        <v>315968.53963693255</v>
      </c>
      <c r="L51" s="45">
        <v>907546.46193065983</v>
      </c>
      <c r="M51" s="76">
        <v>3284644.1200344795</v>
      </c>
      <c r="N51" s="78">
        <v>1969801.9394036727</v>
      </c>
      <c r="O51" s="45">
        <v>283464.37428894354</v>
      </c>
      <c r="P51" s="45">
        <v>817170.01763391471</v>
      </c>
      <c r="Q51" s="76">
        <v>3070436.3313265312</v>
      </c>
      <c r="R51" s="78">
        <v>1913030.8585764188</v>
      </c>
      <c r="S51" s="45">
        <v>244996.60184272841</v>
      </c>
      <c r="T51" s="45">
        <v>793296.79908805259</v>
      </c>
      <c r="U51" s="76">
        <v>2951324.2595071997</v>
      </c>
      <c r="V51" s="78">
        <v>1879050.2513492997</v>
      </c>
      <c r="W51" s="45">
        <v>223087.92964490259</v>
      </c>
      <c r="X51" s="45">
        <v>786248.87220541097</v>
      </c>
      <c r="Y51" s="76">
        <v>2888387.0531996135</v>
      </c>
      <c r="Z51" s="78">
        <v>1862823.1998547502</v>
      </c>
      <c r="AA51" s="45">
        <v>215427.03346066037</v>
      </c>
      <c r="AB51" s="45">
        <v>795373.51562328648</v>
      </c>
      <c r="AC51" s="76">
        <v>2873623.7489386969</v>
      </c>
      <c r="AD51" s="78">
        <v>9685835.3676510286</v>
      </c>
      <c r="AE51" s="45">
        <v>1282944.4788741674</v>
      </c>
      <c r="AF51" s="45">
        <v>4099635.6664813245</v>
      </c>
      <c r="AG51" s="76">
        <v>15068415.51300652</v>
      </c>
    </row>
    <row r="52" spans="1:33" x14ac:dyDescent="0.2">
      <c r="A52" s="75" t="s">
        <v>16</v>
      </c>
      <c r="B52" s="20">
        <v>84972500</v>
      </c>
      <c r="C52" s="47"/>
      <c r="D52" s="47"/>
      <c r="E52" s="19">
        <v>84972500</v>
      </c>
      <c r="F52" s="20">
        <v>86419941.129099995</v>
      </c>
      <c r="G52" s="47"/>
      <c r="H52" s="47"/>
      <c r="I52" s="19">
        <v>86419941.129099995</v>
      </c>
      <c r="J52" s="20">
        <v>86419941.129100025</v>
      </c>
      <c r="K52" s="47"/>
      <c r="L52" s="47"/>
      <c r="M52" s="19">
        <v>86419941.129100025</v>
      </c>
      <c r="N52" s="20">
        <v>86419941.129099995</v>
      </c>
      <c r="O52" s="47"/>
      <c r="P52" s="47"/>
      <c r="Q52" s="19">
        <v>86419941.129099995</v>
      </c>
      <c r="R52" s="20">
        <v>86419941.129100025</v>
      </c>
      <c r="S52" s="47"/>
      <c r="T52" s="47"/>
      <c r="U52" s="19">
        <v>86419941.129100025</v>
      </c>
      <c r="V52" s="20">
        <v>86419941.129099995</v>
      </c>
      <c r="W52" s="47"/>
      <c r="X52" s="47"/>
      <c r="Y52" s="19">
        <v>86419941.129099995</v>
      </c>
      <c r="Z52" s="20">
        <v>86419941.12910001</v>
      </c>
      <c r="AA52" s="47"/>
      <c r="AB52" s="47"/>
      <c r="AC52" s="19">
        <v>86419941.12910001</v>
      </c>
      <c r="AD52" s="20">
        <v>432099705.64550006</v>
      </c>
      <c r="AE52" s="47">
        <v>0</v>
      </c>
      <c r="AF52" s="47">
        <v>0</v>
      </c>
      <c r="AG52" s="19">
        <v>432099705.64550006</v>
      </c>
    </row>
    <row r="53" spans="1:33" x14ac:dyDescent="0.2">
      <c r="I53" s="27"/>
    </row>
    <row r="54" spans="1:33" ht="9.75" customHeight="1" x14ac:dyDescent="0.2"/>
    <row r="55" spans="1:33" ht="9.75" customHeight="1" x14ac:dyDescent="0.2"/>
    <row r="56" spans="1:33" ht="9.75" customHeight="1" x14ac:dyDescent="0.2"/>
    <row r="57" spans="1:33" ht="9.75" customHeight="1" x14ac:dyDescent="0.2"/>
    <row r="58" spans="1:33" ht="9.75" customHeight="1" x14ac:dyDescent="0.2"/>
    <row r="59" spans="1:33" ht="9.75" customHeight="1" x14ac:dyDescent="0.2"/>
    <row r="60" spans="1:33" ht="9.75" customHeight="1" x14ac:dyDescent="0.2"/>
    <row r="61" spans="1:33" customFormat="1" ht="5.25" customHeight="1" x14ac:dyDescent="0.2"/>
    <row r="62" spans="1:33" customFormat="1" ht="14.25" x14ac:dyDescent="0.2"/>
    <row r="63" spans="1:33" customFormat="1" ht="14.25" x14ac:dyDescent="0.2"/>
    <row r="64" spans="1:33" customFormat="1" ht="14.25" x14ac:dyDescent="0.2"/>
    <row r="65" customFormat="1" ht="14.25" x14ac:dyDescent="0.2"/>
    <row r="66" customFormat="1" ht="14.25" x14ac:dyDescent="0.2"/>
    <row r="67" customFormat="1" ht="14.25" x14ac:dyDescent="0.2"/>
    <row r="68" customFormat="1" ht="14.25" x14ac:dyDescent="0.2"/>
    <row r="69" customFormat="1" ht="14.25" x14ac:dyDescent="0.2"/>
    <row r="70" customFormat="1" ht="14.25" x14ac:dyDescent="0.2"/>
    <row r="71" customFormat="1" ht="14.25" x14ac:dyDescent="0.2"/>
    <row r="72" customFormat="1" ht="14.25" x14ac:dyDescent="0.2"/>
    <row r="73" customFormat="1" ht="14.25" x14ac:dyDescent="0.2"/>
    <row r="74" customFormat="1" ht="14.25" x14ac:dyDescent="0.2"/>
    <row r="75" customFormat="1" ht="14.25" x14ac:dyDescent="0.2"/>
    <row r="76" customFormat="1" ht="14.25" x14ac:dyDescent="0.2"/>
    <row r="77" customFormat="1" ht="14.25" x14ac:dyDescent="0.2"/>
    <row r="78" customFormat="1" ht="14.25" x14ac:dyDescent="0.2"/>
    <row r="79" customFormat="1" ht="14.25" x14ac:dyDescent="0.2"/>
    <row r="80" customFormat="1" ht="14.25" x14ac:dyDescent="0.2"/>
    <row r="81" customFormat="1" ht="14.25" x14ac:dyDescent="0.2"/>
    <row r="82" customFormat="1" ht="14.25" x14ac:dyDescent="0.2"/>
    <row r="83" customFormat="1" ht="14.25" x14ac:dyDescent="0.2"/>
    <row r="84" customFormat="1" ht="14.25" x14ac:dyDescent="0.2"/>
    <row r="85" customFormat="1" ht="14.25" x14ac:dyDescent="0.2"/>
    <row r="86" customFormat="1" ht="14.25" x14ac:dyDescent="0.2"/>
  </sheetData>
  <mergeCells count="8">
    <mergeCell ref="B8:E8"/>
    <mergeCell ref="J8:M8"/>
    <mergeCell ref="AD8:AG8"/>
    <mergeCell ref="N8:Q8"/>
    <mergeCell ref="R8:U8"/>
    <mergeCell ref="V8:Y8"/>
    <mergeCell ref="Z8:AC8"/>
    <mergeCell ref="F8:I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 tint="0.39997558519241921"/>
  </sheetPr>
  <dimension ref="A1:R59"/>
  <sheetViews>
    <sheetView zoomScaleNormal="100" workbookViewId="0">
      <pane ySplit="2" topLeftCell="A3" activePane="bottomLeft" state="frozen"/>
      <selection activeCell="H40" sqref="H40"/>
      <selection pane="bottomLeft" activeCell="C63" sqref="C63"/>
    </sheetView>
  </sheetViews>
  <sheetFormatPr defaultColWidth="9" defaultRowHeight="12" x14ac:dyDescent="0.2"/>
  <cols>
    <col min="1" max="1" width="28.375" style="10" customWidth="1"/>
    <col min="2" max="2" width="12.75" style="10" customWidth="1"/>
    <col min="3" max="3" width="15" style="10" customWidth="1"/>
    <col min="4" max="4" width="12.75" style="10" customWidth="1"/>
    <col min="5" max="5" width="12.875" style="10" customWidth="1"/>
    <col min="6" max="8" width="12.625" style="10" customWidth="1"/>
    <col min="9" max="9" width="14" style="10" customWidth="1"/>
    <col min="10" max="10" width="2.375" style="10" customWidth="1"/>
    <col min="11" max="11" width="28.25" style="10" customWidth="1"/>
    <col min="12" max="18" width="11.75" style="10" customWidth="1"/>
    <col min="19" max="16384" width="9" style="10"/>
  </cols>
  <sheetData>
    <row r="1" spans="1:18" ht="12.75" thickBot="1" x14ac:dyDescent="0.25">
      <c r="B1" s="12"/>
      <c r="C1" s="12"/>
      <c r="D1" s="12"/>
      <c r="E1" s="12"/>
      <c r="F1" s="12"/>
      <c r="G1" s="12"/>
      <c r="H1" s="12"/>
    </row>
    <row r="2" spans="1:18" x14ac:dyDescent="0.2">
      <c r="A2" s="29" t="s">
        <v>43</v>
      </c>
      <c r="B2" s="134" t="s">
        <v>117</v>
      </c>
      <c r="C2" s="134" t="s">
        <v>118</v>
      </c>
      <c r="D2" s="38" t="s">
        <v>0</v>
      </c>
      <c r="E2" s="38" t="s">
        <v>1</v>
      </c>
      <c r="F2" s="38" t="s">
        <v>2</v>
      </c>
      <c r="G2" s="38" t="s">
        <v>3</v>
      </c>
      <c r="H2" s="38" t="s">
        <v>28</v>
      </c>
      <c r="I2" s="39" t="s">
        <v>29</v>
      </c>
      <c r="K2" s="28" t="s">
        <v>50</v>
      </c>
      <c r="L2" s="288" t="str">
        <f t="shared" ref="L2:R2" si="0">B2</f>
        <v>FY18</v>
      </c>
      <c r="M2" s="288" t="str">
        <f t="shared" si="0"/>
        <v>FY19</v>
      </c>
      <c r="N2" s="288" t="str">
        <f t="shared" si="0"/>
        <v>FY20</v>
      </c>
      <c r="O2" s="288" t="str">
        <f t="shared" si="0"/>
        <v>FY21</v>
      </c>
      <c r="P2" s="288" t="str">
        <f t="shared" si="0"/>
        <v>FY22</v>
      </c>
      <c r="Q2" s="288" t="str">
        <f t="shared" si="0"/>
        <v>FY23</v>
      </c>
      <c r="R2" s="289" t="str">
        <f t="shared" si="0"/>
        <v>FY24</v>
      </c>
    </row>
    <row r="3" spans="1:18" s="13" customFormat="1" x14ac:dyDescent="0.2">
      <c r="A3" s="36"/>
      <c r="B3" s="40"/>
      <c r="C3" s="40"/>
      <c r="D3" s="40"/>
      <c r="E3" s="40"/>
      <c r="F3" s="40"/>
      <c r="G3" s="40"/>
      <c r="H3" s="40"/>
      <c r="I3" s="41"/>
      <c r="K3" s="68"/>
      <c r="L3" s="69"/>
      <c r="M3" s="69"/>
      <c r="N3" s="69"/>
      <c r="O3" s="69"/>
      <c r="P3" s="69"/>
      <c r="Q3" s="69"/>
      <c r="R3" s="70"/>
    </row>
    <row r="4" spans="1:18" ht="24" x14ac:dyDescent="0.2">
      <c r="A4" s="265" t="s">
        <v>177</v>
      </c>
      <c r="B4" s="267">
        <f t="shared" ref="B4:I4" si="1">B26+B6+B16+B43+B36</f>
        <v>535172207.29950219</v>
      </c>
      <c r="C4" s="267">
        <f t="shared" si="1"/>
        <v>566456842.52464199</v>
      </c>
      <c r="D4" s="267">
        <f t="shared" si="1"/>
        <v>584224070.46748662</v>
      </c>
      <c r="E4" s="267">
        <f t="shared" si="1"/>
        <v>497135143.86852312</v>
      </c>
      <c r="F4" s="267">
        <f t="shared" si="1"/>
        <v>494956451.27301311</v>
      </c>
      <c r="G4" s="267">
        <f t="shared" si="1"/>
        <v>481735706.81200784</v>
      </c>
      <c r="H4" s="267">
        <f t="shared" si="1"/>
        <v>470270488.59340549</v>
      </c>
      <c r="I4" s="268">
        <f t="shared" si="1"/>
        <v>2528321861.0144358</v>
      </c>
      <c r="K4" s="269" t="str">
        <f t="shared" ref="K4:K34" si="2">A4</f>
        <v>SCS capex including customer contributions</v>
      </c>
      <c r="L4" s="270">
        <f>B4*'CPI rates'!F$3</f>
        <v>524935956.15448958</v>
      </c>
      <c r="M4" s="270">
        <f>C4*'CPI rates'!G$3</f>
        <v>566456842.52464199</v>
      </c>
      <c r="N4" s="270">
        <f>D4*'CPI rates'!H$3</f>
        <v>598829672.22917378</v>
      </c>
      <c r="O4" s="270">
        <f>E4*'CPI rates'!I$3</f>
        <v>522302610.52686709</v>
      </c>
      <c r="P4" s="270">
        <f>F4*'CPI rates'!J$3</f>
        <v>533013962.15917706</v>
      </c>
      <c r="Q4" s="270">
        <f>G4*'CPI rates'!K$3</f>
        <v>531746083.0534398</v>
      </c>
      <c r="R4" s="271">
        <f>H4*'CPI rates'!L$3</f>
        <v>532067893.07466578</v>
      </c>
    </row>
    <row r="5" spans="1:18" ht="24" x14ac:dyDescent="0.2">
      <c r="A5" s="265" t="s">
        <v>178</v>
      </c>
      <c r="B5" s="267">
        <f>B26+B6+B16+B36</f>
        <v>445147129.35820693</v>
      </c>
      <c r="C5" s="267">
        <f t="shared" ref="C5:I5" si="3">C26+C6+C16+C36</f>
        <v>478731283.59560454</v>
      </c>
      <c r="D5" s="267">
        <f t="shared" si="3"/>
        <v>494519485.21835214</v>
      </c>
      <c r="E5" s="267">
        <f t="shared" si="3"/>
        <v>407644766.40809661</v>
      </c>
      <c r="F5" s="267">
        <f t="shared" si="3"/>
        <v>405585185.88440597</v>
      </c>
      <c r="G5" s="267">
        <f t="shared" si="3"/>
        <v>392427378.62970823</v>
      </c>
      <c r="H5" s="267">
        <f t="shared" si="3"/>
        <v>380976923.71536672</v>
      </c>
      <c r="I5" s="268">
        <f t="shared" si="3"/>
        <v>2081153739.8559294</v>
      </c>
      <c r="K5" s="269" t="str">
        <f t="shared" si="2"/>
        <v>SCS capex excluding customer contributions</v>
      </c>
      <c r="L5" s="270">
        <f>B5*'CPI rates'!F$3</f>
        <v>436632789.95410192</v>
      </c>
      <c r="M5" s="270">
        <f>C5*'CPI rates'!G$3</f>
        <v>478731283.59560454</v>
      </c>
      <c r="N5" s="270">
        <f>D5*'CPI rates'!H$3</f>
        <v>506882472.34881091</v>
      </c>
      <c r="O5" s="270">
        <f>E5*'CPI rates'!I$3</f>
        <v>428281782.70750648</v>
      </c>
      <c r="P5" s="270">
        <f>F5*'CPI rates'!J$3</f>
        <v>436770884.31779909</v>
      </c>
      <c r="Q5" s="270">
        <f>G5*'CPI rates'!K$3</f>
        <v>433166399.16564947</v>
      </c>
      <c r="R5" s="271">
        <f>H5*'CPI rates'!L$3</f>
        <v>431040420.41337091</v>
      </c>
    </row>
    <row r="6" spans="1:18" x14ac:dyDescent="0.2">
      <c r="A6" s="231" t="s">
        <v>48</v>
      </c>
      <c r="B6" s="65">
        <f t="shared" ref="B6" si="4">SUM(B7:B15)</f>
        <v>285047287.69351995</v>
      </c>
      <c r="C6" s="65">
        <f t="shared" ref="C6:H6" si="5">SUM(C7:C15)</f>
        <v>284195235.11676818</v>
      </c>
      <c r="D6" s="65">
        <f t="shared" si="5"/>
        <v>268764022.67853028</v>
      </c>
      <c r="E6" s="65">
        <f t="shared" si="5"/>
        <v>257204083.71757507</v>
      </c>
      <c r="F6" s="65">
        <f t="shared" si="5"/>
        <v>252080097.58028227</v>
      </c>
      <c r="G6" s="65">
        <f t="shared" si="5"/>
        <v>244297143.03313184</v>
      </c>
      <c r="H6" s="65">
        <f t="shared" si="5"/>
        <v>238539335.34683302</v>
      </c>
      <c r="I6" s="62">
        <f>SUM(I7:I15)</f>
        <v>1260884682.3563523</v>
      </c>
      <c r="K6" s="71" t="str">
        <f t="shared" si="2"/>
        <v>REPEX</v>
      </c>
      <c r="L6" s="79">
        <f>B6*'CPI rates'!F$3</f>
        <v>279595181.65131921</v>
      </c>
      <c r="M6" s="79">
        <f>C6*'CPI rates'!G$3</f>
        <v>284195235.11676818</v>
      </c>
      <c r="N6" s="79">
        <f>D6*'CPI rates'!H$3</f>
        <v>275483123.24549353</v>
      </c>
      <c r="O6" s="79">
        <f>E6*'CPI rates'!I$3</f>
        <v>270225040.45577729</v>
      </c>
      <c r="P6" s="79">
        <f>F6*'CPI rates'!J$3</f>
        <v>271462693.83329111</v>
      </c>
      <c r="Q6" s="79">
        <f>G6*'CPI rates'!K$3</f>
        <v>269658335.62283027</v>
      </c>
      <c r="R6" s="80">
        <f>H6*'CPI rates'!L$3</f>
        <v>269885363.10887778</v>
      </c>
    </row>
    <row r="7" spans="1:18" x14ac:dyDescent="0.2">
      <c r="A7" s="75" t="s">
        <v>5</v>
      </c>
      <c r="B7" s="18">
        <f>Capex_OHs!E14</f>
        <v>23931006.583944179</v>
      </c>
      <c r="C7" s="18">
        <f>Capex_OHs!I14</f>
        <v>25311250.881208804</v>
      </c>
      <c r="D7" s="18">
        <f>Capex_OHs!M14</f>
        <v>23732007.005329259</v>
      </c>
      <c r="E7" s="18">
        <f>Capex_OHs!Q14</f>
        <v>20808109.583875787</v>
      </c>
      <c r="F7" s="18">
        <f>Capex_OHs!U14</f>
        <v>22144385.691144813</v>
      </c>
      <c r="G7" s="18">
        <f>Capex_OHs!Y14</f>
        <v>19702751.411121331</v>
      </c>
      <c r="H7" s="18">
        <f>Capex_OHs!AC14</f>
        <v>19123420.978020158</v>
      </c>
      <c r="I7" s="26">
        <f t="shared" ref="I7:I35" si="6">SUM(D7:H7)</f>
        <v>105510674.66949135</v>
      </c>
      <c r="K7" s="44" t="str">
        <f t="shared" si="2"/>
        <v>Sub-transmission lines and cables</v>
      </c>
      <c r="L7" s="42">
        <f>B7*'CPI rates'!F$3</f>
        <v>23473277.669391051</v>
      </c>
      <c r="M7" s="42">
        <f>C7*'CPI rates'!G$3</f>
        <v>25311250.881208804</v>
      </c>
      <c r="N7" s="42">
        <f>D7*'CPI rates'!H$3</f>
        <v>24325307.180462487</v>
      </c>
      <c r="O7" s="42">
        <f>E7*'CPI rates'!I$3</f>
        <v>21861520.131559495</v>
      </c>
      <c r="P7" s="42">
        <f>F7*'CPI rates'!J$3</f>
        <v>23847081.347177994</v>
      </c>
      <c r="Q7" s="42">
        <f>G7*'CPI rates'!K$3</f>
        <v>21748150.98837563</v>
      </c>
      <c r="R7" s="43">
        <f>H7*'CPI rates'!L$3</f>
        <v>21636395.553096868</v>
      </c>
    </row>
    <row r="8" spans="1:18" x14ac:dyDescent="0.2">
      <c r="A8" s="75" t="s">
        <v>6</v>
      </c>
      <c r="B8" s="18">
        <f>Capex_OHs!E15</f>
        <v>123610516.30959785</v>
      </c>
      <c r="C8" s="18">
        <f>Capex_OHs!I15</f>
        <v>124379861.15241542</v>
      </c>
      <c r="D8" s="18">
        <f>Capex_OHs!M15</f>
        <v>125260871.50123894</v>
      </c>
      <c r="E8" s="18">
        <f>Capex_OHs!Q15</f>
        <v>120440584.38423151</v>
      </c>
      <c r="F8" s="18">
        <f>Capex_OHs!U15</f>
        <v>114878083.40188763</v>
      </c>
      <c r="G8" s="18">
        <f>Capex_OHs!Y15</f>
        <v>115877915.67808342</v>
      </c>
      <c r="H8" s="18">
        <f>Capex_OHs!AC15</f>
        <v>114750879.99863052</v>
      </c>
      <c r="I8" s="26">
        <f t="shared" si="6"/>
        <v>591208334.96407199</v>
      </c>
      <c r="K8" s="44" t="str">
        <f t="shared" si="2"/>
        <v>Distribution lines and cables</v>
      </c>
      <c r="L8" s="42">
        <f>B8*'CPI rates'!F$3</f>
        <v>121246215.11485811</v>
      </c>
      <c r="M8" s="42">
        <f>C8*'CPI rates'!G$3</f>
        <v>124379861.15241542</v>
      </c>
      <c r="N8" s="42">
        <f>D8*'CPI rates'!H$3</f>
        <v>128392393.2887699</v>
      </c>
      <c r="O8" s="42">
        <f>E8*'CPI rates'!I$3</f>
        <v>126537888.96868321</v>
      </c>
      <c r="P8" s="42">
        <f>F8*'CPI rates'!J$3</f>
        <v>123711131.03346087</v>
      </c>
      <c r="Q8" s="42">
        <f>G8*'CPI rates'!K$3</f>
        <v>127907537.06422524</v>
      </c>
      <c r="R8" s="43">
        <f>H8*'CPI rates'!L$3</f>
        <v>129830088.06687708</v>
      </c>
    </row>
    <row r="9" spans="1:18" x14ac:dyDescent="0.2">
      <c r="A9" s="75" t="s">
        <v>7</v>
      </c>
      <c r="B9" s="18">
        <f>Capex_OHs!E16</f>
        <v>35981488.115753606</v>
      </c>
      <c r="C9" s="18">
        <f>Capex_OHs!I16</f>
        <v>31026617.718334984</v>
      </c>
      <c r="D9" s="18">
        <f>Capex_OHs!M16</f>
        <v>34688175.433618858</v>
      </c>
      <c r="E9" s="18">
        <f>Capex_OHs!Q16</f>
        <v>34819071.653577939</v>
      </c>
      <c r="F9" s="18">
        <f>Capex_OHs!U16</f>
        <v>33400276.19587668</v>
      </c>
      <c r="G9" s="18">
        <f>Capex_OHs!Y16</f>
        <v>32283030.998509064</v>
      </c>
      <c r="H9" s="18">
        <f>Capex_OHs!AC16</f>
        <v>31489843.722497083</v>
      </c>
      <c r="I9" s="26">
        <f t="shared" si="6"/>
        <v>166680398.00407961</v>
      </c>
      <c r="K9" s="44" t="str">
        <f t="shared" si="2"/>
        <v>Substations</v>
      </c>
      <c r="L9" s="42">
        <f>B9*'CPI rates'!F$3</f>
        <v>35293269.363171756</v>
      </c>
      <c r="M9" s="42">
        <f>C9*'CPI rates'!G$3</f>
        <v>31026617.718334984</v>
      </c>
      <c r="N9" s="42">
        <f>D9*'CPI rates'!H$3</f>
        <v>35555379.819459327</v>
      </c>
      <c r="O9" s="42">
        <f>E9*'CPI rates'!I$3</f>
        <v>36581787.156040318</v>
      </c>
      <c r="P9" s="42">
        <f>F9*'CPI rates'!J$3</f>
        <v>35968444.307750255</v>
      </c>
      <c r="Q9" s="42">
        <f>G9*'CPI rates'!K$3</f>
        <v>35634425.764600761</v>
      </c>
      <c r="R9" s="43">
        <f>H9*'CPI rates'!L$3</f>
        <v>35627867.81027548</v>
      </c>
    </row>
    <row r="10" spans="1:18" x14ac:dyDescent="0.2">
      <c r="A10" s="75" t="s">
        <v>8</v>
      </c>
      <c r="B10" s="18">
        <f>Capex_OHs!E17</f>
        <v>35335536.730738401</v>
      </c>
      <c r="C10" s="18">
        <f>Capex_OHs!I17</f>
        <v>37634953.501883321</v>
      </c>
      <c r="D10" s="18">
        <f>Capex_OHs!M17</f>
        <v>24639525.469797384</v>
      </c>
      <c r="E10" s="18">
        <f>Capex_OHs!Q17</f>
        <v>24311735.872166917</v>
      </c>
      <c r="F10" s="18">
        <f>Capex_OHs!U17</f>
        <v>27825584.451117136</v>
      </c>
      <c r="G10" s="18">
        <f>Capex_OHs!Y17</f>
        <v>24230246.998797409</v>
      </c>
      <c r="H10" s="18">
        <f>Capex_OHs!AC17</f>
        <v>21104461.958604261</v>
      </c>
      <c r="I10" s="26">
        <f t="shared" si="6"/>
        <v>122111554.75048311</v>
      </c>
      <c r="K10" s="44" t="str">
        <f t="shared" si="2"/>
        <v>Transformers</v>
      </c>
      <c r="L10" s="42">
        <f>B10*'CPI rates'!F$3</f>
        <v>34659673.105187245</v>
      </c>
      <c r="M10" s="42">
        <f>C10*'CPI rates'!G$3</f>
        <v>37634953.501883321</v>
      </c>
      <c r="N10" s="42">
        <f>D10*'CPI rates'!H$3</f>
        <v>25255513.606542315</v>
      </c>
      <c r="O10" s="42">
        <f>E10*'CPI rates'!I$3</f>
        <v>25542517.500695366</v>
      </c>
      <c r="P10" s="42">
        <f>F10*'CPI rates'!J$3</f>
        <v>29965111.03055381</v>
      </c>
      <c r="Q10" s="42">
        <f>G10*'CPI rates'!K$3</f>
        <v>26745658.980300292</v>
      </c>
      <c r="R10" s="43">
        <f>H10*'CPI rates'!L$3</f>
        <v>23877761.588602621</v>
      </c>
    </row>
    <row r="11" spans="1:18" x14ac:dyDescent="0.2">
      <c r="A11" s="75" t="s">
        <v>9</v>
      </c>
      <c r="B11" s="18">
        <f>Capex_OHs!E18</f>
        <v>51490949.889664978</v>
      </c>
      <c r="C11" s="18">
        <f>Capex_OHs!I18</f>
        <v>50324474.568657987</v>
      </c>
      <c r="D11" s="18">
        <f>Capex_OHs!M18</f>
        <v>45413576.441621952</v>
      </c>
      <c r="E11" s="18">
        <f>Capex_OHs!Q18</f>
        <v>43381849.777169049</v>
      </c>
      <c r="F11" s="18">
        <f>Capex_OHs!U18</f>
        <v>41093054.220156893</v>
      </c>
      <c r="G11" s="18">
        <f>Capex_OHs!Y18</f>
        <v>40638979.439573787</v>
      </c>
      <c r="H11" s="18">
        <f>Capex_OHs!AC18</f>
        <v>40136057.318726189</v>
      </c>
      <c r="I11" s="26">
        <f t="shared" si="6"/>
        <v>210663517.19724786</v>
      </c>
      <c r="K11" s="44" t="str">
        <f t="shared" si="2"/>
        <v>Low Voltage Lines and Cables</v>
      </c>
      <c r="L11" s="42">
        <f>B11*'CPI rates'!F$3</f>
        <v>50506081.304232441</v>
      </c>
      <c r="M11" s="42">
        <f>C11*'CPI rates'!G$3</f>
        <v>50324474.568657987</v>
      </c>
      <c r="N11" s="42">
        <f>D11*'CPI rates'!H$3</f>
        <v>46548915.852662496</v>
      </c>
      <c r="O11" s="42">
        <f>E11*'CPI rates'!I$3</f>
        <v>45578055.922138229</v>
      </c>
      <c r="P11" s="42">
        <f>F11*'CPI rates'!J$3</f>
        <v>44252724.842303641</v>
      </c>
      <c r="Q11" s="42">
        <f>G11*'CPI rates'!K$3</f>
        <v>44857829.367245875</v>
      </c>
      <c r="R11" s="43">
        <f>H11*'CPI rates'!L$3</f>
        <v>45410264.883455671</v>
      </c>
    </row>
    <row r="12" spans="1:18" x14ac:dyDescent="0.2">
      <c r="A12" s="75" t="s">
        <v>10</v>
      </c>
      <c r="B12" s="18">
        <f>Capex_OHs!E19</f>
        <v>3670973.1771222977</v>
      </c>
      <c r="C12" s="18">
        <f>Capex_OHs!I19</f>
        <v>4248675.6742371619</v>
      </c>
      <c r="D12" s="18">
        <f>Capex_OHs!M19</f>
        <v>5001913.9466809444</v>
      </c>
      <c r="E12" s="18">
        <f>Capex_OHs!Q19</f>
        <v>4700044.733983431</v>
      </c>
      <c r="F12" s="18">
        <f>Capex_OHs!U19</f>
        <v>4479072.8500291947</v>
      </c>
      <c r="G12" s="18">
        <f>Capex_OHs!Y19</f>
        <v>4309732.7210204303</v>
      </c>
      <c r="H12" s="18">
        <f>Capex_OHs!AC19</f>
        <v>4220219.2111203484</v>
      </c>
      <c r="I12" s="26">
        <f t="shared" si="6"/>
        <v>22710983.462834347</v>
      </c>
      <c r="K12" s="44" t="str">
        <f t="shared" si="2"/>
        <v>Customer Metering and Load Control</v>
      </c>
      <c r="L12" s="42">
        <f>B12*'CPI rates'!F$3</f>
        <v>3600758.388545657</v>
      </c>
      <c r="M12" s="42">
        <f>C12*'CPI rates'!G$3</f>
        <v>4248675.6742371619</v>
      </c>
      <c r="N12" s="42">
        <f>D12*'CPI rates'!H$3</f>
        <v>5126961.7953479672</v>
      </c>
      <c r="O12" s="42">
        <f>E12*'CPI rates'!I$3</f>
        <v>4937984.4986413419</v>
      </c>
      <c r="P12" s="42">
        <f>F12*'CPI rates'!J$3</f>
        <v>4823471.5608884702</v>
      </c>
      <c r="Q12" s="42">
        <f>G12*'CPI rates'!K$3</f>
        <v>4757138.532610707</v>
      </c>
      <c r="R12" s="43">
        <f>H12*'CPI rates'!L$3</f>
        <v>4774790.675660355</v>
      </c>
    </row>
    <row r="13" spans="1:18" x14ac:dyDescent="0.2">
      <c r="A13" s="75" t="s">
        <v>42</v>
      </c>
      <c r="B13" s="18">
        <f>Capex_OHs!E20</f>
        <v>11026816.886698641</v>
      </c>
      <c r="C13" s="18">
        <f>Capex_OHs!I20</f>
        <v>11269401.620030483</v>
      </c>
      <c r="D13" s="18">
        <f>Capex_OHs!M20</f>
        <v>10027952.880242985</v>
      </c>
      <c r="E13" s="18">
        <f>Capex_OHs!Q20</f>
        <v>8742687.712570468</v>
      </c>
      <c r="F13" s="18">
        <f>Capex_OHs!U20</f>
        <v>8259640.7700699139</v>
      </c>
      <c r="G13" s="18">
        <f>Capex_OHs!Y20</f>
        <v>7254485.7860263512</v>
      </c>
      <c r="H13" s="18">
        <f>Capex_OHs!AC20</f>
        <v>7714452.1592344623</v>
      </c>
      <c r="I13" s="26">
        <f t="shared" si="6"/>
        <v>41999219.308144182</v>
      </c>
      <c r="K13" s="44" t="str">
        <f t="shared" si="2"/>
        <v>Communications</v>
      </c>
      <c r="L13" s="42">
        <f>B13*'CPI rates'!F$3</f>
        <v>10815906.705932947</v>
      </c>
      <c r="M13" s="42">
        <f>C13*'CPI rates'!G$3</f>
        <v>11269401.620030483</v>
      </c>
      <c r="N13" s="42">
        <f>D13*'CPI rates'!H$3</f>
        <v>10278651.702249058</v>
      </c>
      <c r="O13" s="42">
        <f>E13*'CPI rates'!I$3</f>
        <v>9185286.2780193463</v>
      </c>
      <c r="P13" s="42">
        <f>F13*'CPI rates'!J$3</f>
        <v>8894729.7111560702</v>
      </c>
      <c r="Q13" s="42">
        <f>G13*'CPI rates'!K$3</f>
        <v>8007594.9254717203</v>
      </c>
      <c r="R13" s="43">
        <f>H13*'CPI rates'!L$3</f>
        <v>8728194.5309096836</v>
      </c>
    </row>
    <row r="14" spans="1:18" x14ac:dyDescent="0.2">
      <c r="A14" s="75" t="s">
        <v>11</v>
      </c>
      <c r="B14" s="18">
        <f>Capex_OHs!E21</f>
        <v>0</v>
      </c>
      <c r="C14" s="18">
        <f>Capex_OHs!I21</f>
        <v>0</v>
      </c>
      <c r="D14" s="18">
        <f>Capex_OHs!M21</f>
        <v>0</v>
      </c>
      <c r="E14" s="18">
        <f>Capex_OHs!Q21</f>
        <v>0</v>
      </c>
      <c r="F14" s="18">
        <f>Capex_OHs!U21</f>
        <v>0</v>
      </c>
      <c r="G14" s="18">
        <f>Capex_OHs!Y21</f>
        <v>0</v>
      </c>
      <c r="H14" s="18">
        <f>Capex_OHs!AC21</f>
        <v>0</v>
      </c>
      <c r="I14" s="26">
        <f t="shared" si="6"/>
        <v>0</v>
      </c>
      <c r="K14" s="44" t="str">
        <f t="shared" si="2"/>
        <v>Land</v>
      </c>
      <c r="L14" s="42">
        <f>B14*'CPI rates'!F$3</f>
        <v>0</v>
      </c>
      <c r="M14" s="42">
        <f>C14*'CPI rates'!G$3</f>
        <v>0</v>
      </c>
      <c r="N14" s="42">
        <f>D14*'CPI rates'!H$3</f>
        <v>0</v>
      </c>
      <c r="O14" s="42">
        <f>E14*'CPI rates'!I$3</f>
        <v>0</v>
      </c>
      <c r="P14" s="42">
        <f>F14*'CPI rates'!J$3</f>
        <v>0</v>
      </c>
      <c r="Q14" s="42">
        <f>G14*'CPI rates'!K$3</f>
        <v>0</v>
      </c>
      <c r="R14" s="43">
        <f>H14*'CPI rates'!L$3</f>
        <v>0</v>
      </c>
    </row>
    <row r="15" spans="1:18" x14ac:dyDescent="0.2">
      <c r="A15" s="75" t="s">
        <v>12</v>
      </c>
      <c r="B15" s="18">
        <f>Capex_OHs!E22</f>
        <v>0</v>
      </c>
      <c r="C15" s="18">
        <f>Capex_OHs!I22</f>
        <v>0</v>
      </c>
      <c r="D15" s="18">
        <f>Capex_OHs!M22</f>
        <v>0</v>
      </c>
      <c r="E15" s="18">
        <f>Capex_OHs!Q22</f>
        <v>0</v>
      </c>
      <c r="F15" s="18">
        <f>Capex_OHs!U22</f>
        <v>0</v>
      </c>
      <c r="G15" s="18">
        <f>Capex_OHs!Y22</f>
        <v>0</v>
      </c>
      <c r="H15" s="18">
        <f>Capex_OHs!AC22</f>
        <v>0</v>
      </c>
      <c r="I15" s="26">
        <f t="shared" si="6"/>
        <v>0</v>
      </c>
      <c r="K15" s="44" t="str">
        <f t="shared" si="2"/>
        <v>Easements</v>
      </c>
      <c r="L15" s="42">
        <f>B15*'CPI rates'!F$3</f>
        <v>0</v>
      </c>
      <c r="M15" s="42">
        <f>C15*'CPI rates'!G$3</f>
        <v>0</v>
      </c>
      <c r="N15" s="42">
        <f>D15*'CPI rates'!H$3</f>
        <v>0</v>
      </c>
      <c r="O15" s="42">
        <f>E15*'CPI rates'!I$3</f>
        <v>0</v>
      </c>
      <c r="P15" s="42">
        <f>F15*'CPI rates'!J$3</f>
        <v>0</v>
      </c>
      <c r="Q15" s="42">
        <f>G15*'CPI rates'!K$3</f>
        <v>0</v>
      </c>
      <c r="R15" s="43">
        <f>H15*'CPI rates'!L$3</f>
        <v>0</v>
      </c>
    </row>
    <row r="16" spans="1:18" x14ac:dyDescent="0.2">
      <c r="A16" s="231" t="s">
        <v>71</v>
      </c>
      <c r="B16" s="65">
        <f t="shared" ref="B16:H16" si="7">SUM(B17:B25)</f>
        <v>7797182.2617466329</v>
      </c>
      <c r="C16" s="65">
        <f t="shared" si="7"/>
        <v>7446706.1480737422</v>
      </c>
      <c r="D16" s="65">
        <f t="shared" si="7"/>
        <v>7814298.0964069497</v>
      </c>
      <c r="E16" s="65">
        <f t="shared" si="7"/>
        <v>7686488.0779791018</v>
      </c>
      <c r="F16" s="65">
        <f t="shared" si="7"/>
        <v>7654545.8984779138</v>
      </c>
      <c r="G16" s="65">
        <f t="shared" si="7"/>
        <v>7674743.2756242584</v>
      </c>
      <c r="H16" s="65">
        <f t="shared" si="7"/>
        <v>7753719.8938540434</v>
      </c>
      <c r="I16" s="62">
        <f t="shared" si="6"/>
        <v>38583795.242342271</v>
      </c>
      <c r="K16" s="71" t="str">
        <f t="shared" si="2"/>
        <v>CONNECTIONS</v>
      </c>
      <c r="L16" s="79">
        <f>B16*'CPI rates'!F$3</f>
        <v>7648045.3768971376</v>
      </c>
      <c r="M16" s="79">
        <f>C16*'CPI rates'!G$3</f>
        <v>7446706.1480737422</v>
      </c>
      <c r="N16" s="79">
        <f>D16*'CPI rates'!H$3</f>
        <v>8009655.5488171224</v>
      </c>
      <c r="O16" s="79">
        <f>E16*'CPI rates'!I$3</f>
        <v>8075616.5369267929</v>
      </c>
      <c r="P16" s="79">
        <f>F16*'CPI rates'!J$3</f>
        <v>8243108.7167030666</v>
      </c>
      <c r="Q16" s="79">
        <f>G16*'CPI rates'!K$3</f>
        <v>8471480.5598715916</v>
      </c>
      <c r="R16" s="80">
        <f>H16*'CPI rates'!L$3</f>
        <v>8772622.368359888</v>
      </c>
    </row>
    <row r="17" spans="1:18" x14ac:dyDescent="0.2">
      <c r="A17" s="75" t="s">
        <v>5</v>
      </c>
      <c r="B17" s="18">
        <f>Capex_OHs!E24</f>
        <v>0</v>
      </c>
      <c r="C17" s="18">
        <f>Capex_OHs!I24</f>
        <v>0</v>
      </c>
      <c r="D17" s="18">
        <f>Capex_OHs!M24</f>
        <v>0</v>
      </c>
      <c r="E17" s="18">
        <f>Capex_OHs!Q24</f>
        <v>0</v>
      </c>
      <c r="F17" s="18">
        <f>Capex_OHs!U24</f>
        <v>0</v>
      </c>
      <c r="G17" s="18">
        <f>Capex_OHs!Y24</f>
        <v>0</v>
      </c>
      <c r="H17" s="18">
        <f>Capex_OHs!AC24</f>
        <v>0</v>
      </c>
      <c r="I17" s="26">
        <f t="shared" si="6"/>
        <v>0</v>
      </c>
      <c r="K17" s="44" t="str">
        <f t="shared" si="2"/>
        <v>Sub-transmission lines and cables</v>
      </c>
      <c r="L17" s="42">
        <f>B17*'CPI rates'!F$3</f>
        <v>0</v>
      </c>
      <c r="M17" s="42">
        <f>C17*'CPI rates'!G$3</f>
        <v>0</v>
      </c>
      <c r="N17" s="42">
        <f>D17*'CPI rates'!H$3</f>
        <v>0</v>
      </c>
      <c r="O17" s="42">
        <f>E17*'CPI rates'!I$3</f>
        <v>0</v>
      </c>
      <c r="P17" s="42">
        <f>F17*'CPI rates'!J$3</f>
        <v>0</v>
      </c>
      <c r="Q17" s="42">
        <f>G17*'CPI rates'!K$3</f>
        <v>0</v>
      </c>
      <c r="R17" s="43">
        <f>H17*'CPI rates'!L$3</f>
        <v>0</v>
      </c>
    </row>
    <row r="18" spans="1:18" x14ac:dyDescent="0.2">
      <c r="A18" s="75" t="s">
        <v>6</v>
      </c>
      <c r="B18" s="18">
        <f>Capex_OHs!E25</f>
        <v>3866283.3027537423</v>
      </c>
      <c r="C18" s="18">
        <f>Capex_OHs!I25</f>
        <v>3719379.3781200759</v>
      </c>
      <c r="D18" s="18">
        <f>Capex_OHs!M25</f>
        <v>3912131.9382418916</v>
      </c>
      <c r="E18" s="18">
        <f>Capex_OHs!Q25</f>
        <v>3853398.8393406547</v>
      </c>
      <c r="F18" s="18">
        <f>Capex_OHs!U25</f>
        <v>3840879.5043485677</v>
      </c>
      <c r="G18" s="18">
        <f>Capex_OHs!Y25</f>
        <v>3854182.693041604</v>
      </c>
      <c r="H18" s="18">
        <f>Capex_OHs!AC25</f>
        <v>3895529.5904918909</v>
      </c>
      <c r="I18" s="26">
        <f t="shared" si="6"/>
        <v>19356122.565464608</v>
      </c>
      <c r="K18" s="44" t="str">
        <f t="shared" si="2"/>
        <v>Distribution lines and cables</v>
      </c>
      <c r="L18" s="42">
        <f>B18*'CPI rates'!F$3</f>
        <v>3792332.8129021502</v>
      </c>
      <c r="M18" s="42">
        <f>C18*'CPI rates'!G$3</f>
        <v>3719379.3781200759</v>
      </c>
      <c r="N18" s="42">
        <f>D18*'CPI rates'!H$3</f>
        <v>4009935.2366979383</v>
      </c>
      <c r="O18" s="42">
        <f>E18*'CPI rates'!I$3</f>
        <v>4048477.1555822748</v>
      </c>
      <c r="P18" s="42">
        <f>F18*'CPI rates'!J$3</f>
        <v>4136207.1299876189</v>
      </c>
      <c r="Q18" s="42">
        <f>G18*'CPI rates'!K$3</f>
        <v>4254296.5394030986</v>
      </c>
      <c r="R18" s="43">
        <f>H18*'CPI rates'!L$3</f>
        <v>4407434.1722409772</v>
      </c>
    </row>
    <row r="19" spans="1:18" x14ac:dyDescent="0.2">
      <c r="A19" s="75" t="s">
        <v>7</v>
      </c>
      <c r="B19" s="18">
        <f>Capex_OHs!E26</f>
        <v>2899712.4770653066</v>
      </c>
      <c r="C19" s="18">
        <f>Capex_OHs!I26</f>
        <v>2789534.5335900569</v>
      </c>
      <c r="D19" s="18">
        <f>Capex_OHs!M26</f>
        <v>2934098.9536814182</v>
      </c>
      <c r="E19" s="18">
        <f>Capex_OHs!Q26</f>
        <v>2890049.1295054913</v>
      </c>
      <c r="F19" s="18">
        <f>Capex_OHs!U26</f>
        <v>2880659.628261426</v>
      </c>
      <c r="G19" s="18">
        <f>Capex_OHs!Y26</f>
        <v>2890637.019781203</v>
      </c>
      <c r="H19" s="18">
        <f>Capex_OHs!AC26</f>
        <v>2921647.1928689191</v>
      </c>
      <c r="I19" s="26">
        <f t="shared" si="6"/>
        <v>14517091.924098458</v>
      </c>
      <c r="K19" s="44" t="str">
        <f t="shared" si="2"/>
        <v>Substations</v>
      </c>
      <c r="L19" s="42">
        <f>B19*'CPI rates'!F$3</f>
        <v>2844249.6096766125</v>
      </c>
      <c r="M19" s="42">
        <f>C19*'CPI rates'!G$3</f>
        <v>2789534.5335900569</v>
      </c>
      <c r="N19" s="42">
        <f>D19*'CPI rates'!H$3</f>
        <v>3007451.4275234533</v>
      </c>
      <c r="O19" s="42">
        <f>E19*'CPI rates'!I$3</f>
        <v>3036357.8666867064</v>
      </c>
      <c r="P19" s="42">
        <f>F19*'CPI rates'!J$3</f>
        <v>3102155.3474907144</v>
      </c>
      <c r="Q19" s="42">
        <f>G19*'CPI rates'!K$3</f>
        <v>3190722.4045523242</v>
      </c>
      <c r="R19" s="43">
        <f>H19*'CPI rates'!L$3</f>
        <v>3305575.629180734</v>
      </c>
    </row>
    <row r="20" spans="1:18" x14ac:dyDescent="0.2">
      <c r="A20" s="75" t="s">
        <v>8</v>
      </c>
      <c r="B20" s="18">
        <f>Capex_OHs!E27</f>
        <v>0</v>
      </c>
      <c r="C20" s="18">
        <f>Capex_OHs!I27</f>
        <v>0</v>
      </c>
      <c r="D20" s="18">
        <f>Capex_OHs!M27</f>
        <v>0</v>
      </c>
      <c r="E20" s="18">
        <f>Capex_OHs!Q27</f>
        <v>0</v>
      </c>
      <c r="F20" s="18">
        <f>Capex_OHs!U27</f>
        <v>0</v>
      </c>
      <c r="G20" s="18">
        <f>Capex_OHs!Y27</f>
        <v>0</v>
      </c>
      <c r="H20" s="18">
        <f>Capex_OHs!AC27</f>
        <v>0</v>
      </c>
      <c r="I20" s="26">
        <f t="shared" si="6"/>
        <v>0</v>
      </c>
      <c r="K20" s="44" t="str">
        <f t="shared" si="2"/>
        <v>Transformers</v>
      </c>
      <c r="L20" s="42">
        <f>B20*'CPI rates'!F$3</f>
        <v>0</v>
      </c>
      <c r="M20" s="42">
        <f>C20*'CPI rates'!G$3</f>
        <v>0</v>
      </c>
      <c r="N20" s="42">
        <f>D20*'CPI rates'!H$3</f>
        <v>0</v>
      </c>
      <c r="O20" s="42">
        <f>E20*'CPI rates'!I$3</f>
        <v>0</v>
      </c>
      <c r="P20" s="42">
        <f>F20*'CPI rates'!J$3</f>
        <v>0</v>
      </c>
      <c r="Q20" s="42">
        <f>G20*'CPI rates'!K$3</f>
        <v>0</v>
      </c>
      <c r="R20" s="43">
        <f>H20*'CPI rates'!L$3</f>
        <v>0</v>
      </c>
    </row>
    <row r="21" spans="1:18" x14ac:dyDescent="0.2">
      <c r="A21" s="75" t="s">
        <v>9</v>
      </c>
      <c r="B21" s="18">
        <f>Capex_OHs!E28</f>
        <v>669164.41778430156</v>
      </c>
      <c r="C21" s="18">
        <f>Capex_OHs!I28</f>
        <v>643738.73852078221</v>
      </c>
      <c r="D21" s="18">
        <f>Capex_OHs!M28</f>
        <v>677099.75854186574</v>
      </c>
      <c r="E21" s="18">
        <f>Capex_OHs!Q28</f>
        <v>666934.41450126714</v>
      </c>
      <c r="F21" s="18">
        <f>Capex_OHs!U28</f>
        <v>664767.60652186745</v>
      </c>
      <c r="G21" s="18">
        <f>Capex_OHs!Y28</f>
        <v>667070.08148796984</v>
      </c>
      <c r="H21" s="18">
        <f>Capex_OHs!AC28</f>
        <v>674226.27527744265</v>
      </c>
      <c r="I21" s="26">
        <f t="shared" si="6"/>
        <v>3350098.1363304127</v>
      </c>
      <c r="K21" s="44" t="str">
        <f t="shared" si="2"/>
        <v>Low Voltage Lines and Cables</v>
      </c>
      <c r="L21" s="42">
        <f>B21*'CPI rates'!F$3</f>
        <v>656365.29454075673</v>
      </c>
      <c r="M21" s="42">
        <f>C21*'CPI rates'!G$3</f>
        <v>643738.73852078221</v>
      </c>
      <c r="N21" s="42">
        <f>D21*'CPI rates'!H$3</f>
        <v>694027.25250541233</v>
      </c>
      <c r="O21" s="42">
        <f>E21*'CPI rates'!I$3</f>
        <v>700697.96923539368</v>
      </c>
      <c r="P21" s="42">
        <f>F21*'CPI rates'!J$3</f>
        <v>715882.00326708786</v>
      </c>
      <c r="Q21" s="42">
        <f>G21*'CPI rates'!K$3</f>
        <v>736320.55489669018</v>
      </c>
      <c r="R21" s="43">
        <f>H21*'CPI rates'!L$3</f>
        <v>762825.14519555378</v>
      </c>
    </row>
    <row r="22" spans="1:18" x14ac:dyDescent="0.2">
      <c r="A22" s="75" t="s">
        <v>10</v>
      </c>
      <c r="B22" s="18">
        <f>Capex_OHs!E29</f>
        <v>306386.41264243895</v>
      </c>
      <c r="C22" s="18">
        <f>Capex_OHs!I29</f>
        <v>294053.49784282641</v>
      </c>
      <c r="D22" s="18">
        <f>Capex_OHs!M29</f>
        <v>290967.44594177377</v>
      </c>
      <c r="E22" s="18">
        <f>Capex_OHs!Q29</f>
        <v>276105.69463168859</v>
      </c>
      <c r="F22" s="18">
        <f>Capex_OHs!U29</f>
        <v>268239.15934605361</v>
      </c>
      <c r="G22" s="18">
        <f>Capex_OHs!Y29</f>
        <v>262853.48131348222</v>
      </c>
      <c r="H22" s="18">
        <f>Capex_OHs!AC29</f>
        <v>262316.83521579078</v>
      </c>
      <c r="I22" s="26">
        <f t="shared" si="6"/>
        <v>1360482.6164487889</v>
      </c>
      <c r="K22" s="44" t="str">
        <f t="shared" si="2"/>
        <v>Customer Metering and Load Control</v>
      </c>
      <c r="L22" s="42">
        <f>B22*'CPI rates'!F$3</f>
        <v>300526.1526654624</v>
      </c>
      <c r="M22" s="42">
        <f>C22*'CPI rates'!G$3</f>
        <v>294053.49784282641</v>
      </c>
      <c r="N22" s="42">
        <f>D22*'CPI rates'!H$3</f>
        <v>298241.63209031807</v>
      </c>
      <c r="O22" s="42">
        <f>E22*'CPI rates'!I$3</f>
        <v>290083.54542241781</v>
      </c>
      <c r="P22" s="42">
        <f>F22*'CPI rates'!J$3</f>
        <v>288864.23595764622</v>
      </c>
      <c r="Q22" s="42">
        <f>G22*'CPI rates'!K$3</f>
        <v>290141.06101947918</v>
      </c>
      <c r="R22" s="43">
        <f>H22*'CPI rates'!L$3</f>
        <v>296787.42174262233</v>
      </c>
    </row>
    <row r="23" spans="1:18" x14ac:dyDescent="0.2">
      <c r="A23" s="75" t="s">
        <v>42</v>
      </c>
      <c r="B23" s="18">
        <f>Capex_OHs!E30</f>
        <v>0</v>
      </c>
      <c r="C23" s="18">
        <f>Capex_OHs!I30</f>
        <v>0</v>
      </c>
      <c r="D23" s="18">
        <f>Capex_OHs!M30</f>
        <v>0</v>
      </c>
      <c r="E23" s="18">
        <f>Capex_OHs!Q30</f>
        <v>0</v>
      </c>
      <c r="F23" s="18">
        <f>Capex_OHs!U30</f>
        <v>0</v>
      </c>
      <c r="G23" s="18">
        <f>Capex_OHs!Y30</f>
        <v>0</v>
      </c>
      <c r="H23" s="18">
        <f>Capex_OHs!AC30</f>
        <v>0</v>
      </c>
      <c r="I23" s="26">
        <f t="shared" si="6"/>
        <v>0</v>
      </c>
      <c r="K23" s="44" t="str">
        <f t="shared" si="2"/>
        <v>Communications</v>
      </c>
      <c r="L23" s="42">
        <f>B23*'CPI rates'!F$3</f>
        <v>0</v>
      </c>
      <c r="M23" s="42">
        <f>C23*'CPI rates'!G$3</f>
        <v>0</v>
      </c>
      <c r="N23" s="42">
        <f>D23*'CPI rates'!H$3</f>
        <v>0</v>
      </c>
      <c r="O23" s="42">
        <f>E23*'CPI rates'!I$3</f>
        <v>0</v>
      </c>
      <c r="P23" s="42">
        <f>F23*'CPI rates'!J$3</f>
        <v>0</v>
      </c>
      <c r="Q23" s="42">
        <f>G23*'CPI rates'!K$3</f>
        <v>0</v>
      </c>
      <c r="R23" s="43">
        <f>H23*'CPI rates'!L$3</f>
        <v>0</v>
      </c>
    </row>
    <row r="24" spans="1:18" x14ac:dyDescent="0.2">
      <c r="A24" s="75" t="s">
        <v>11</v>
      </c>
      <c r="B24" s="18">
        <f>Capex_OHs!E31</f>
        <v>27817.825750422093</v>
      </c>
      <c r="C24" s="18">
        <f>Capex_OHs!I31</f>
        <v>0</v>
      </c>
      <c r="D24" s="18">
        <f>Capex_OHs!M31</f>
        <v>0</v>
      </c>
      <c r="E24" s="18">
        <f>Capex_OHs!Q31</f>
        <v>0</v>
      </c>
      <c r="F24" s="18">
        <f>Capex_OHs!U31</f>
        <v>0</v>
      </c>
      <c r="G24" s="18">
        <f>Capex_OHs!Y31</f>
        <v>0</v>
      </c>
      <c r="H24" s="18">
        <f>Capex_OHs!AC31</f>
        <v>0</v>
      </c>
      <c r="I24" s="26">
        <f t="shared" si="6"/>
        <v>0</v>
      </c>
      <c r="K24" s="44" t="str">
        <f t="shared" si="2"/>
        <v>Land</v>
      </c>
      <c r="L24" s="42">
        <f>B24*'CPI rates'!F$3</f>
        <v>27285.753556078558</v>
      </c>
      <c r="M24" s="42">
        <f>C24*'CPI rates'!G$3</f>
        <v>0</v>
      </c>
      <c r="N24" s="42">
        <f>D24*'CPI rates'!H$3</f>
        <v>0</v>
      </c>
      <c r="O24" s="42">
        <f>E24*'CPI rates'!I$3</f>
        <v>0</v>
      </c>
      <c r="P24" s="42">
        <f>F24*'CPI rates'!J$3</f>
        <v>0</v>
      </c>
      <c r="Q24" s="42">
        <f>G24*'CPI rates'!K$3</f>
        <v>0</v>
      </c>
      <c r="R24" s="43">
        <f>H24*'CPI rates'!L$3</f>
        <v>0</v>
      </c>
    </row>
    <row r="25" spans="1:18" x14ac:dyDescent="0.2">
      <c r="A25" s="75" t="s">
        <v>12</v>
      </c>
      <c r="B25" s="18">
        <f>Capex_OHs!E32</f>
        <v>27817.825750422093</v>
      </c>
      <c r="C25" s="18">
        <f>Capex_OHs!I32</f>
        <v>0</v>
      </c>
      <c r="D25" s="18">
        <f>Capex_OHs!M32</f>
        <v>0</v>
      </c>
      <c r="E25" s="18">
        <f>Capex_OHs!Q32</f>
        <v>0</v>
      </c>
      <c r="F25" s="18">
        <f>Capex_OHs!U32</f>
        <v>0</v>
      </c>
      <c r="G25" s="18">
        <f>Capex_OHs!Y32</f>
        <v>0</v>
      </c>
      <c r="H25" s="18">
        <f>Capex_OHs!AC32</f>
        <v>0</v>
      </c>
      <c r="I25" s="26">
        <f t="shared" si="6"/>
        <v>0</v>
      </c>
      <c r="K25" s="44" t="str">
        <f t="shared" si="2"/>
        <v>Easements</v>
      </c>
      <c r="L25" s="42">
        <f>B25*'CPI rates'!F$3</f>
        <v>27285.753556078558</v>
      </c>
      <c r="M25" s="42">
        <f>C25*'CPI rates'!G$3</f>
        <v>0</v>
      </c>
      <c r="N25" s="42">
        <f>D25*'CPI rates'!H$3</f>
        <v>0</v>
      </c>
      <c r="O25" s="42">
        <f>E25*'CPI rates'!I$3</f>
        <v>0</v>
      </c>
      <c r="P25" s="42">
        <f>F25*'CPI rates'!J$3</f>
        <v>0</v>
      </c>
      <c r="Q25" s="42">
        <f>G25*'CPI rates'!K$3</f>
        <v>0</v>
      </c>
      <c r="R25" s="43">
        <f>H25*'CPI rates'!L$3</f>
        <v>0</v>
      </c>
    </row>
    <row r="26" spans="1:18" x14ac:dyDescent="0.2">
      <c r="A26" s="231" t="s">
        <v>47</v>
      </c>
      <c r="B26" s="65">
        <f t="shared" ref="B26:C26" si="8">SUM(B27:B35)</f>
        <v>62902029.183478706</v>
      </c>
      <c r="C26" s="65">
        <f t="shared" si="8"/>
        <v>59789007.608496532</v>
      </c>
      <c r="D26" s="65">
        <f>SUM(D27:D35)</f>
        <v>64040375.167003542</v>
      </c>
      <c r="E26" s="61">
        <f t="shared" ref="E26:G26" si="9">SUM(E27:E35)</f>
        <v>53467952.179278292</v>
      </c>
      <c r="F26" s="65">
        <f t="shared" si="9"/>
        <v>45230534.097769022</v>
      </c>
      <c r="G26" s="65">
        <f t="shared" si="9"/>
        <v>47367069.707725726</v>
      </c>
      <c r="H26" s="65">
        <f>SUM(H27:H35)</f>
        <v>45759113.323716708</v>
      </c>
      <c r="I26" s="66">
        <f t="shared" si="6"/>
        <v>255865044.47549328</v>
      </c>
      <c r="K26" s="67" t="str">
        <f t="shared" si="2"/>
        <v>AUGEX</v>
      </c>
      <c r="L26" s="79">
        <f>B26*'CPI rates'!F$3</f>
        <v>61698900.621362135</v>
      </c>
      <c r="M26" s="79">
        <f>C26*'CPI rates'!G$3</f>
        <v>59789007.608496532</v>
      </c>
      <c r="N26" s="79">
        <f>D26*'CPI rates'!H$3</f>
        <v>65641384.546178624</v>
      </c>
      <c r="O26" s="79">
        <f>E26*'CPI rates'!I$3</f>
        <v>56174767.258354254</v>
      </c>
      <c r="P26" s="79">
        <f>F26*'CPI rates'!J$3</f>
        <v>48708338.133630291</v>
      </c>
      <c r="Q26" s="79">
        <f>G26*'CPI rates'!K$3</f>
        <v>52284382.134520598</v>
      </c>
      <c r="R26" s="80">
        <f>H26*'CPI rates'!L$3</f>
        <v>51772236.629045889</v>
      </c>
    </row>
    <row r="27" spans="1:18" x14ac:dyDescent="0.2">
      <c r="A27" s="75" t="s">
        <v>5</v>
      </c>
      <c r="B27" s="18">
        <f>Capex_OHs!E34</f>
        <v>7102217.5006856006</v>
      </c>
      <c r="C27" s="18">
        <f>Capex_OHs!I34</f>
        <v>7465779.8884743545</v>
      </c>
      <c r="D27" s="18">
        <f>Capex_OHs!M34</f>
        <v>8927660.4785698783</v>
      </c>
      <c r="E27" s="18">
        <f>Capex_OHs!Q34</f>
        <v>6371511.3878166154</v>
      </c>
      <c r="F27" s="18">
        <f>Capex_OHs!U34</f>
        <v>987478.92005511862</v>
      </c>
      <c r="G27" s="18">
        <f>Capex_OHs!Y34</f>
        <v>1321954.4969674216</v>
      </c>
      <c r="H27" s="18">
        <f>Capex_OHs!AC34</f>
        <v>5098077.7592411824</v>
      </c>
      <c r="I27" s="26">
        <f t="shared" si="6"/>
        <v>22706683.042650215</v>
      </c>
      <c r="K27" s="44" t="str">
        <f t="shared" si="2"/>
        <v>Sub-transmission lines and cables</v>
      </c>
      <c r="L27" s="42">
        <f>B27*'CPI rates'!F$3</f>
        <v>6966373.222840216</v>
      </c>
      <c r="M27" s="42">
        <f>C27*'CPI rates'!G$3</f>
        <v>7465779.8884743545</v>
      </c>
      <c r="N27" s="42">
        <f>D27*'CPI rates'!H$3</f>
        <v>9150851.9905341249</v>
      </c>
      <c r="O27" s="42">
        <f>E27*'CPI rates'!I$3</f>
        <v>6694069.151824831</v>
      </c>
      <c r="P27" s="42">
        <f>F27*'CPI rates'!J$3</f>
        <v>1063406.7913924817</v>
      </c>
      <c r="Q27" s="42">
        <f>G27*'CPI rates'!K$3</f>
        <v>1459190.4145723272</v>
      </c>
      <c r="R27" s="43">
        <f>H27*'CPI rates'!L$3</f>
        <v>5768007.046760506</v>
      </c>
    </row>
    <row r="28" spans="1:18" x14ac:dyDescent="0.2">
      <c r="A28" s="75" t="s">
        <v>6</v>
      </c>
      <c r="B28" s="18">
        <f>Capex_OHs!E35</f>
        <v>33673756.273640096</v>
      </c>
      <c r="C28" s="18">
        <f>Capex_OHs!I35</f>
        <v>34454311.539057218</v>
      </c>
      <c r="D28" s="18">
        <f>Capex_OHs!M35</f>
        <v>37228427.256812699</v>
      </c>
      <c r="E28" s="18">
        <f>Capex_OHs!Q35</f>
        <v>30553624.030588161</v>
      </c>
      <c r="F28" s="18">
        <f>Capex_OHs!U35</f>
        <v>28601591.213568144</v>
      </c>
      <c r="G28" s="18">
        <f>Capex_OHs!Y35</f>
        <v>27992428.840061277</v>
      </c>
      <c r="H28" s="18">
        <f>Capex_OHs!AC35</f>
        <v>27899663.451139808</v>
      </c>
      <c r="I28" s="26">
        <f t="shared" si="6"/>
        <v>152275734.79217008</v>
      </c>
      <c r="K28" s="44" t="str">
        <f t="shared" si="2"/>
        <v>Distribution lines and cables</v>
      </c>
      <c r="L28" s="42">
        <f>B28*'CPI rates'!F$3</f>
        <v>33029677.561196756</v>
      </c>
      <c r="M28" s="42">
        <f>C28*'CPI rates'!G$3</f>
        <v>34454311.539057218</v>
      </c>
      <c r="N28" s="42">
        <f>D28*'CPI rates'!H$3</f>
        <v>38159137.93823301</v>
      </c>
      <c r="O28" s="42">
        <f>E28*'CPI rates'!I$3</f>
        <v>32100401.247136686</v>
      </c>
      <c r="P28" s="42">
        <f>F28*'CPI rates'!J$3</f>
        <v>30800785.437973902</v>
      </c>
      <c r="Q28" s="42">
        <f>G28*'CPI rates'!K$3</f>
        <v>30898403.793562647</v>
      </c>
      <c r="R28" s="43">
        <f>H28*'CPI rates'!L$3</f>
        <v>31565908.365503967</v>
      </c>
    </row>
    <row r="29" spans="1:18" x14ac:dyDescent="0.2">
      <c r="A29" s="75" t="s">
        <v>7</v>
      </c>
      <c r="B29" s="18">
        <f>Capex_OHs!E36</f>
        <v>7015830.2460486433</v>
      </c>
      <c r="C29" s="18">
        <f>Capex_OHs!I36</f>
        <v>4012608.3679304114</v>
      </c>
      <c r="D29" s="18">
        <f>Capex_OHs!M36</f>
        <v>3924522.6458517746</v>
      </c>
      <c r="E29" s="18">
        <f>Capex_OHs!Q36</f>
        <v>3590714.6609685593</v>
      </c>
      <c r="F29" s="18">
        <f>Capex_OHs!U36</f>
        <v>3446948.0209890213</v>
      </c>
      <c r="G29" s="18">
        <f>Capex_OHs!Y36</f>
        <v>3371369.4520885888</v>
      </c>
      <c r="H29" s="18">
        <f>Capex_OHs!AC36</f>
        <v>3357831.3085910534</v>
      </c>
      <c r="I29" s="26">
        <f t="shared" si="6"/>
        <v>17691386.088489</v>
      </c>
      <c r="K29" s="44" t="str">
        <f t="shared" si="2"/>
        <v>Substations</v>
      </c>
      <c r="L29" s="42">
        <f>B29*'CPI rates'!F$3</f>
        <v>6881638.2992139701</v>
      </c>
      <c r="M29" s="42">
        <f>C29*'CPI rates'!G$3</f>
        <v>4012608.3679304114</v>
      </c>
      <c r="N29" s="42">
        <f>D29*'CPI rates'!H$3</f>
        <v>4022635.7119980687</v>
      </c>
      <c r="O29" s="42">
        <f>E29*'CPI rates'!I$3</f>
        <v>3772494.5906800926</v>
      </c>
      <c r="P29" s="42">
        <f>F29*'CPI rates'!J$3</f>
        <v>3711986.0086653796</v>
      </c>
      <c r="Q29" s="42">
        <f>G29*'CPI rates'!K$3</f>
        <v>3721361.0602747267</v>
      </c>
      <c r="R29" s="43">
        <f>H29*'CPI rates'!L$3</f>
        <v>3799077.9200411914</v>
      </c>
    </row>
    <row r="30" spans="1:18" x14ac:dyDescent="0.2">
      <c r="A30" s="75" t="s">
        <v>8</v>
      </c>
      <c r="B30" s="18">
        <f>Capex_OHs!E37</f>
        <v>3271595.7363496469</v>
      </c>
      <c r="C30" s="18">
        <f>Capex_OHs!I37</f>
        <v>1478214.881047722</v>
      </c>
      <c r="D30" s="18">
        <f>Capex_OHs!M37</f>
        <v>2893390.0932729966</v>
      </c>
      <c r="E30" s="18">
        <f>Capex_OHs!Q37</f>
        <v>4241264.2873293031</v>
      </c>
      <c r="F30" s="18">
        <f>Capex_OHs!U37</f>
        <v>4388795.2002449725</v>
      </c>
      <c r="G30" s="18">
        <f>Capex_OHs!Y37</f>
        <v>7140692.5368519425</v>
      </c>
      <c r="H30" s="18">
        <f>Capex_OHs!AC37</f>
        <v>1986452.3692151364</v>
      </c>
      <c r="I30" s="26">
        <f t="shared" si="6"/>
        <v>20650594.486914352</v>
      </c>
      <c r="K30" s="44" t="str">
        <f t="shared" si="2"/>
        <v>Transformers</v>
      </c>
      <c r="L30" s="42">
        <f>B30*'CPI rates'!F$3</f>
        <v>3209019.8492885204</v>
      </c>
      <c r="M30" s="42">
        <f>C30*'CPI rates'!G$3</f>
        <v>1478214.881047722</v>
      </c>
      <c r="N30" s="42">
        <f>D30*'CPI rates'!H$3</f>
        <v>2965724.8456048211</v>
      </c>
      <c r="O30" s="42">
        <f>E30*'CPI rates'!I$3</f>
        <v>4455978.2918753484</v>
      </c>
      <c r="P30" s="42">
        <f>F30*'CPI rates'!J$3</f>
        <v>4726252.4061888084</v>
      </c>
      <c r="Q30" s="42">
        <f>G30*'CPI rates'!K$3</f>
        <v>7881988.4701669058</v>
      </c>
      <c r="R30" s="43">
        <f>H30*'CPI rates'!L$3</f>
        <v>2247488.525046045</v>
      </c>
    </row>
    <row r="31" spans="1:18" x14ac:dyDescent="0.2">
      <c r="A31" s="75" t="s">
        <v>9</v>
      </c>
      <c r="B31" s="18">
        <f>Capex_OHs!E38</f>
        <v>6944975.5348170903</v>
      </c>
      <c r="C31" s="18">
        <f>Capex_OHs!I38</f>
        <v>7016321.4523207285</v>
      </c>
      <c r="D31" s="18">
        <f>Capex_OHs!M38</f>
        <v>7008350.8575381991</v>
      </c>
      <c r="E31" s="18">
        <f>Capex_OHs!Q38</f>
        <v>5485821.0449748142</v>
      </c>
      <c r="F31" s="18">
        <f>Capex_OHs!U38</f>
        <v>4983955.2478218209</v>
      </c>
      <c r="G31" s="18">
        <f>Capex_OHs!Y38</f>
        <v>4790043.3173657758</v>
      </c>
      <c r="H31" s="18">
        <f>Capex_OHs!AC38</f>
        <v>4686622.6561293323</v>
      </c>
      <c r="I31" s="26">
        <f t="shared" si="6"/>
        <v>26954793.123829946</v>
      </c>
      <c r="K31" s="44" t="str">
        <f t="shared" si="2"/>
        <v>Low Voltage Lines and Cables</v>
      </c>
      <c r="L31" s="42">
        <f>B31*'CPI rates'!F$3</f>
        <v>6812138.8276773803</v>
      </c>
      <c r="M31" s="42">
        <f>C31*'CPI rates'!G$3</f>
        <v>7016321.4523207285</v>
      </c>
      <c r="N31" s="42">
        <f>D31*'CPI rates'!H$3</f>
        <v>7183559.6289766533</v>
      </c>
      <c r="O31" s="42">
        <f>E31*'CPI rates'!I$3</f>
        <v>5763540.7353766635</v>
      </c>
      <c r="P31" s="42">
        <f>F31*'CPI rates'!J$3</f>
        <v>5367174.6817988697</v>
      </c>
      <c r="Q31" s="42">
        <f>G31*'CPI rates'!K$3</f>
        <v>5287311.5603604801</v>
      </c>
      <c r="R31" s="43">
        <f>H31*'CPI rates'!L$3</f>
        <v>5302483.363864</v>
      </c>
    </row>
    <row r="32" spans="1:18" x14ac:dyDescent="0.2">
      <c r="A32" s="75" t="s">
        <v>10</v>
      </c>
      <c r="B32" s="18">
        <f>Capex_OHs!E39</f>
        <v>50806.928016956226</v>
      </c>
      <c r="C32" s="18">
        <f>Capex_OHs!I39</f>
        <v>164177.22049830022</v>
      </c>
      <c r="D32" s="18">
        <f>Capex_OHs!M39</f>
        <v>1010032.7840886281</v>
      </c>
      <c r="E32" s="18">
        <f>Capex_OHs!Q39</f>
        <v>347969.86596296547</v>
      </c>
      <c r="F32" s="18">
        <f>Capex_OHs!U39</f>
        <v>41515.630272587572</v>
      </c>
      <c r="G32" s="18">
        <f>Capex_OHs!Y39</f>
        <v>40682.083751965743</v>
      </c>
      <c r="H32" s="18">
        <f>Capex_OHs!AC39</f>
        <v>40599.026524104978</v>
      </c>
      <c r="I32" s="26">
        <f t="shared" si="6"/>
        <v>1480799.3906002517</v>
      </c>
      <c r="K32" s="44" t="str">
        <f t="shared" si="2"/>
        <v>Customer Metering and Load Control</v>
      </c>
      <c r="L32" s="42">
        <f>B32*'CPI rates'!F$3</f>
        <v>49835.142733650042</v>
      </c>
      <c r="M32" s="42">
        <f>C32*'CPI rates'!G$3</f>
        <v>164177.22049830022</v>
      </c>
      <c r="N32" s="42">
        <f>D32*'CPI rates'!H$3</f>
        <v>1035283.6036908438</v>
      </c>
      <c r="O32" s="42">
        <f>E32*'CPI rates'!I$3</f>
        <v>365585.84042734059</v>
      </c>
      <c r="P32" s="42">
        <f>F32*'CPI rates'!J$3</f>
        <v>44707.793031515743</v>
      </c>
      <c r="Q32" s="42">
        <f>G32*'CPI rates'!K$3</f>
        <v>44905.408462905645</v>
      </c>
      <c r="R32" s="43">
        <f>H32*'CPI rates'!L$3</f>
        <v>45934.072044736684</v>
      </c>
    </row>
    <row r="33" spans="1:18" x14ac:dyDescent="0.2">
      <c r="A33" s="75" t="s">
        <v>42</v>
      </c>
      <c r="B33" s="18">
        <f>Capex_OHs!E40</f>
        <v>4727188.8668346554</v>
      </c>
      <c r="C33" s="18">
        <f>Capex_OHs!I40</f>
        <v>4561802.9124806039</v>
      </c>
      <c r="D33" s="18">
        <f>Capex_OHs!M40</f>
        <v>3015824.4016945679</v>
      </c>
      <c r="E33" s="18">
        <f>Capex_OHs!Q40</f>
        <v>2846523.2291849824</v>
      </c>
      <c r="F33" s="18">
        <f>Capex_OHs!U40</f>
        <v>2750595.8431940721</v>
      </c>
      <c r="G33" s="18">
        <f>Capex_OHs!Y40</f>
        <v>2680840.3493873491</v>
      </c>
      <c r="H33" s="18">
        <f>Capex_OHs!AC40</f>
        <v>2660867.4482160052</v>
      </c>
      <c r="I33" s="26">
        <f t="shared" si="6"/>
        <v>13954651.271676976</v>
      </c>
      <c r="K33" s="44" t="str">
        <f t="shared" si="2"/>
        <v>Communications</v>
      </c>
      <c r="L33" s="42">
        <f>B33*'CPI rates'!F$3</f>
        <v>4636771.8164145704</v>
      </c>
      <c r="M33" s="42">
        <f>C33*'CPI rates'!G$3</f>
        <v>4561802.9124806039</v>
      </c>
      <c r="N33" s="42">
        <f>D33*'CPI rates'!H$3</f>
        <v>3091220.0117369317</v>
      </c>
      <c r="O33" s="42">
        <f>E33*'CPI rates'!I$3</f>
        <v>2990628.4676624718</v>
      </c>
      <c r="P33" s="42">
        <f>F33*'CPI rates'!J$3</f>
        <v>2962090.876699666</v>
      </c>
      <c r="Q33" s="42">
        <f>G33*'CPI rates'!K$3</f>
        <v>2959146.1353613841</v>
      </c>
      <c r="R33" s="43">
        <f>H33*'CPI rates'!L$3</f>
        <v>3010527.2843249072</v>
      </c>
    </row>
    <row r="34" spans="1:18" x14ac:dyDescent="0.2">
      <c r="A34" s="75" t="s">
        <v>11</v>
      </c>
      <c r="B34" s="18">
        <f>Capex_OHs!E41</f>
        <v>0</v>
      </c>
      <c r="C34" s="18">
        <f>Capex_OHs!I41</f>
        <v>317895.67334359611</v>
      </c>
      <c r="D34" s="18">
        <f>Capex_OHs!M41</f>
        <v>16083.324587398536</v>
      </c>
      <c r="E34" s="18">
        <f>Capex_OHs!Q41</f>
        <v>15261.836226445856</v>
      </c>
      <c r="F34" s="18">
        <f>Capex_OHs!U41</f>
        <v>14827.010811638418</v>
      </c>
      <c r="G34" s="18">
        <f>Capex_OHs!Y41</f>
        <v>14529.315625702051</v>
      </c>
      <c r="H34" s="18">
        <f>Capex_OHs!AC41</f>
        <v>14499.652330037492</v>
      </c>
      <c r="I34" s="26">
        <f t="shared" si="6"/>
        <v>75201.139581222349</v>
      </c>
      <c r="K34" s="44" t="str">
        <f t="shared" si="2"/>
        <v>Land</v>
      </c>
      <c r="L34" s="42">
        <f>B34*'CPI rates'!F$3</f>
        <v>0</v>
      </c>
      <c r="M34" s="42">
        <f>C34*'CPI rates'!G$3</f>
        <v>317895.67334359611</v>
      </c>
      <c r="N34" s="42">
        <f>D34*'CPI rates'!H$3</f>
        <v>16485.407702083499</v>
      </c>
      <c r="O34" s="42">
        <f>E34*'CPI rates'!I$3</f>
        <v>16034.466685409676</v>
      </c>
      <c r="P34" s="42">
        <f>F34*'CPI rates'!J$3</f>
        <v>15967.068939827052</v>
      </c>
      <c r="Q34" s="42">
        <f>G34*'CPI rates'!K$3</f>
        <v>16037.645879609157</v>
      </c>
      <c r="R34" s="43">
        <f>H34*'CPI rates'!L$3</f>
        <v>16405.0257302631</v>
      </c>
    </row>
    <row r="35" spans="1:18" x14ac:dyDescent="0.2">
      <c r="A35" s="75" t="s">
        <v>12</v>
      </c>
      <c r="B35" s="18">
        <f>Capex_OHs!E42</f>
        <v>115658.09708600899</v>
      </c>
      <c r="C35" s="18">
        <f>Capex_OHs!I42</f>
        <v>317895.67334359611</v>
      </c>
      <c r="D35" s="18">
        <f>Capex_OHs!M42</f>
        <v>16083.324587398536</v>
      </c>
      <c r="E35" s="18">
        <f>Capex_OHs!Q42</f>
        <v>15261.836226445856</v>
      </c>
      <c r="F35" s="18">
        <f>Capex_OHs!U42</f>
        <v>14827.010811638418</v>
      </c>
      <c r="G35" s="18">
        <f>Capex_OHs!Y42</f>
        <v>14529.315625702051</v>
      </c>
      <c r="H35" s="18">
        <f>Capex_OHs!AC42</f>
        <v>14499.652330037492</v>
      </c>
      <c r="I35" s="26">
        <f t="shared" si="6"/>
        <v>75201.139581222349</v>
      </c>
      <c r="K35" s="44" t="str">
        <f t="shared" ref="K35:K45" si="10">A35</f>
        <v>Easements</v>
      </c>
      <c r="L35" s="42">
        <f>B35*'CPI rates'!F$3</f>
        <v>113445.90199706619</v>
      </c>
      <c r="M35" s="42">
        <f>C35*'CPI rates'!G$3</f>
        <v>317895.67334359611</v>
      </c>
      <c r="N35" s="42">
        <f>D35*'CPI rates'!H$3</f>
        <v>16485.407702083499</v>
      </c>
      <c r="O35" s="42">
        <f>E35*'CPI rates'!I$3</f>
        <v>16034.466685409676</v>
      </c>
      <c r="P35" s="42">
        <f>F35*'CPI rates'!J$3</f>
        <v>15967.068939827052</v>
      </c>
      <c r="Q35" s="42">
        <f>G35*'CPI rates'!K$3</f>
        <v>16037.645879609157</v>
      </c>
      <c r="R35" s="43">
        <f>H35*'CPI rates'!L$3</f>
        <v>16405.0257302631</v>
      </c>
    </row>
    <row r="36" spans="1:18" x14ac:dyDescent="0.2">
      <c r="A36" s="231" t="s">
        <v>69</v>
      </c>
      <c r="B36" s="61">
        <f>SUM(B37:B42)</f>
        <v>89400630.21946162</v>
      </c>
      <c r="C36" s="61">
        <f t="shared" ref="C36:H36" si="11">SUM(C37:C42)</f>
        <v>127300334.72226608</v>
      </c>
      <c r="D36" s="61">
        <f>SUM(D37:D42)</f>
        <v>153900789.27641135</v>
      </c>
      <c r="E36" s="61">
        <f t="shared" si="11"/>
        <v>89286242.433264136</v>
      </c>
      <c r="F36" s="61">
        <f t="shared" si="11"/>
        <v>100620008.30787674</v>
      </c>
      <c r="G36" s="61">
        <f t="shared" si="11"/>
        <v>93088422.613226429</v>
      </c>
      <c r="H36" s="61">
        <f t="shared" si="11"/>
        <v>88924755.150962979</v>
      </c>
      <c r="I36" s="62">
        <f>SUM(I37:I42)</f>
        <v>525820217.78174162</v>
      </c>
      <c r="K36" s="71" t="str">
        <f t="shared" si="10"/>
        <v>SCS Non-system</v>
      </c>
      <c r="L36" s="72">
        <f>B36*'CPI rates'!F$3</f>
        <v>87690662.304523408</v>
      </c>
      <c r="M36" s="72">
        <f>C36*'CPI rates'!G$3</f>
        <v>127300334.72226608</v>
      </c>
      <c r="N36" s="72">
        <f>D36*'CPI rates'!H$3</f>
        <v>157748309.00832161</v>
      </c>
      <c r="O36" s="72">
        <f>E36*'CPI rates'!I$3</f>
        <v>93806358.456448123</v>
      </c>
      <c r="P36" s="72">
        <f>F36*'CPI rates'!J$3</f>
        <v>108356743.63417456</v>
      </c>
      <c r="Q36" s="72">
        <f>G36*'CPI rates'!K$3</f>
        <v>102752200.84842706</v>
      </c>
      <c r="R36" s="73">
        <f>H36*'CPI rates'!L$3</f>
        <v>100610198.30708739</v>
      </c>
    </row>
    <row r="37" spans="1:18" x14ac:dyDescent="0.2">
      <c r="A37" s="75" t="s">
        <v>63</v>
      </c>
      <c r="B37" s="18">
        <f>Capex_OHs!E44</f>
        <v>38342426.727203168</v>
      </c>
      <c r="C37" s="18">
        <f>Capex_OHs!I44</f>
        <v>43331769.028011307</v>
      </c>
      <c r="D37" s="18">
        <f>Capex_OHs!M44</f>
        <v>58846941.51592239</v>
      </c>
      <c r="E37" s="18">
        <f>Capex_OHs!Q44</f>
        <v>29356646.241275545</v>
      </c>
      <c r="F37" s="18">
        <f>Capex_OHs!U44</f>
        <v>33674209.735372677</v>
      </c>
      <c r="G37" s="18">
        <f>Capex_OHs!Y44</f>
        <v>21306029.202946451</v>
      </c>
      <c r="H37" s="18">
        <f>Capex_OHs!AC44</f>
        <v>20860312.787244096</v>
      </c>
      <c r="I37" s="26">
        <f t="shared" ref="I37:I42" si="12">SUM(D37:H37)</f>
        <v>164044139.48276114</v>
      </c>
      <c r="K37" s="44" t="str">
        <f t="shared" si="10"/>
        <v>IT</v>
      </c>
      <c r="L37" s="42">
        <f>B37*'CPI rates'!F$3</f>
        <v>37609050.247379266</v>
      </c>
      <c r="M37" s="42">
        <f>C37*'CPI rates'!G$3</f>
        <v>43331769.028011307</v>
      </c>
      <c r="N37" s="42">
        <f>D37*'CPI rates'!H$3</f>
        <v>60318115.053820446</v>
      </c>
      <c r="O37" s="42">
        <f>E37*'CPI rates'!I$3</f>
        <v>30842826.457240116</v>
      </c>
      <c r="P37" s="42">
        <f>F37*'CPI rates'!J$3</f>
        <v>36263440.768306561</v>
      </c>
      <c r="Q37" s="42">
        <f>G37*'CPI rates'!K$3</f>
        <v>23517869.682244983</v>
      </c>
      <c r="R37" s="43">
        <f>H37*'CPI rates'!L$3</f>
        <v>23601529.210955288</v>
      </c>
    </row>
    <row r="38" spans="1:18" x14ac:dyDescent="0.2">
      <c r="A38" s="75" t="s">
        <v>64</v>
      </c>
      <c r="B38" s="18">
        <f>Capex_OHs!E45</f>
        <v>6642008.4524025936</v>
      </c>
      <c r="C38" s="18">
        <f>Capex_OHs!I45</f>
        <v>5771904.8110711342</v>
      </c>
      <c r="D38" s="18">
        <f>Capex_OHs!M45</f>
        <v>2394842.9662843291</v>
      </c>
      <c r="E38" s="18">
        <f>Capex_OHs!Q45</f>
        <v>2353322.3902352704</v>
      </c>
      <c r="F38" s="18">
        <f>Capex_OHs!U45</f>
        <v>2359034.4680522587</v>
      </c>
      <c r="G38" s="18">
        <f>Capex_OHs!Y45</f>
        <v>2382557.4920018767</v>
      </c>
      <c r="H38" s="18">
        <f>Capex_OHs!AC45</f>
        <v>2332715.0283769323</v>
      </c>
      <c r="I38" s="26">
        <f t="shared" si="12"/>
        <v>11822472.344950669</v>
      </c>
      <c r="K38" s="44" t="str">
        <f t="shared" si="10"/>
        <v>F,F,P&amp;E</v>
      </c>
      <c r="L38" s="42">
        <f>B38*'CPI rates'!F$3</f>
        <v>6514966.603631773</v>
      </c>
      <c r="M38" s="42">
        <f>C38*'CPI rates'!G$3</f>
        <v>5771904.8110711342</v>
      </c>
      <c r="N38" s="42">
        <f>D38*'CPI rates'!H$3</f>
        <v>2454714.0404414372</v>
      </c>
      <c r="O38" s="42">
        <f>E38*'CPI rates'!I$3</f>
        <v>2472459.3362409309</v>
      </c>
      <c r="P38" s="42">
        <f>F38*'CPI rates'!J$3</f>
        <v>2540422.1026973389</v>
      </c>
      <c r="Q38" s="42">
        <f>G38*'CPI rates'!K$3</f>
        <v>2629897.6723268414</v>
      </c>
      <c r="R38" s="43">
        <f>H38*'CPI rates'!L$3</f>
        <v>2639252.9414390479</v>
      </c>
    </row>
    <row r="39" spans="1:18" x14ac:dyDescent="0.2">
      <c r="A39" s="75" t="s">
        <v>65</v>
      </c>
      <c r="B39" s="18">
        <f>Capex_OHs!E46</f>
        <v>19912950.45334712</v>
      </c>
      <c r="C39" s="18">
        <f>Capex_OHs!I46</f>
        <v>31799876.622494496</v>
      </c>
      <c r="D39" s="18">
        <f>Capex_OHs!M46</f>
        <v>30775007.926492654</v>
      </c>
      <c r="E39" s="18">
        <f>Capex_OHs!Q46</f>
        <v>30206444.874864757</v>
      </c>
      <c r="F39" s="18">
        <f>Capex_OHs!U46</f>
        <v>34271735.126040794</v>
      </c>
      <c r="G39" s="18">
        <f>Capex_OHs!Y46</f>
        <v>39594179.087233014</v>
      </c>
      <c r="H39" s="18">
        <f>Capex_OHs!AC46</f>
        <v>33914633.556040108</v>
      </c>
      <c r="I39" s="26">
        <f t="shared" si="12"/>
        <v>168762000.57067132</v>
      </c>
      <c r="K39" s="44" t="str">
        <f t="shared" si="10"/>
        <v>Motor vehicles</v>
      </c>
      <c r="L39" s="42">
        <f>B39*'CPI rates'!F$3</f>
        <v>19532074.991022184</v>
      </c>
      <c r="M39" s="42">
        <f>C39*'CPI rates'!G$3</f>
        <v>31799876.622494496</v>
      </c>
      <c r="N39" s="42">
        <f>D39*'CPI rates'!H$3</f>
        <v>31544383.124654967</v>
      </c>
      <c r="O39" s="42">
        <f>E39*'CPI rates'!I$3</f>
        <v>31735646.146654785</v>
      </c>
      <c r="P39" s="42">
        <f>F39*'CPI rates'!J$3</f>
        <v>36906910.259716518</v>
      </c>
      <c r="Q39" s="42">
        <f>G39*'CPI rates'!K$3</f>
        <v>43704565.270202592</v>
      </c>
      <c r="R39" s="43">
        <f>H39*'CPI rates'!L$3</f>
        <v>38371294.942479752</v>
      </c>
    </row>
    <row r="40" spans="1:18" x14ac:dyDescent="0.2">
      <c r="A40" s="75" t="s">
        <v>66</v>
      </c>
      <c r="B40" s="18">
        <f>Capex_OHs!E47</f>
        <v>12526980.989843702</v>
      </c>
      <c r="C40" s="18">
        <f>Capex_OHs!I47</f>
        <v>29707261.410150345</v>
      </c>
      <c r="D40" s="18">
        <f>Capex_OHs!M47</f>
        <v>14466927.859163037</v>
      </c>
      <c r="E40" s="18">
        <f>Capex_OHs!Q47</f>
        <v>8865542.6818583105</v>
      </c>
      <c r="F40" s="18">
        <f>Capex_OHs!U47</f>
        <v>12997018.710674476</v>
      </c>
      <c r="G40" s="18">
        <f>Capex_OHs!Y47</f>
        <v>12947101.655189555</v>
      </c>
      <c r="H40" s="18">
        <f>Capex_OHs!AC47</f>
        <v>12676251.761550667</v>
      </c>
      <c r="I40" s="26">
        <f t="shared" si="12"/>
        <v>61952842.66843605</v>
      </c>
      <c r="K40" s="44" t="str">
        <f t="shared" si="10"/>
        <v>Buildings</v>
      </c>
      <c r="L40" s="42">
        <f>B40*'CPI rates'!F$3</f>
        <v>12287377.135697598</v>
      </c>
      <c r="M40" s="42">
        <f>C40*'CPI rates'!G$3</f>
        <v>29707261.410150345</v>
      </c>
      <c r="N40" s="42">
        <f>D40*'CPI rates'!H$3</f>
        <v>14828601.055642111</v>
      </c>
      <c r="O40" s="42">
        <f>E40*'CPI rates'!I$3</f>
        <v>9314360.7801273875</v>
      </c>
      <c r="P40" s="42">
        <f>F40*'CPI rates'!J$3</f>
        <v>13996367.60247493</v>
      </c>
      <c r="Q40" s="42">
        <f>G40*'CPI rates'!K$3</f>
        <v>14291177.703230502</v>
      </c>
      <c r="R40" s="43">
        <f>H40*'CPI rates'!L$3</f>
        <v>14342015.351687673</v>
      </c>
    </row>
    <row r="41" spans="1:18" x14ac:dyDescent="0.2">
      <c r="A41" s="75" t="s">
        <v>181</v>
      </c>
      <c r="B41" s="18">
        <f>Capex_OHs!E48</f>
        <v>0</v>
      </c>
      <c r="C41" s="18">
        <f>Capex_OHs!I48</f>
        <v>0</v>
      </c>
      <c r="D41" s="18">
        <f>Capex_OHs!M48</f>
        <v>26064831.202994082</v>
      </c>
      <c r="E41" s="18">
        <f>Capex_OHs!Q48</f>
        <v>1954317.4650326706</v>
      </c>
      <c r="F41" s="18">
        <f>Capex_OHs!U48</f>
        <v>373837.23799451842</v>
      </c>
      <c r="G41" s="18">
        <f>Capex_OHs!Y48</f>
        <v>3461532.3637694358</v>
      </c>
      <c r="H41" s="18">
        <f>Capex_OHs!AC48</f>
        <v>86310.953747445019</v>
      </c>
      <c r="I41" s="26">
        <f t="shared" si="12"/>
        <v>31940829.223538149</v>
      </c>
      <c r="K41" s="44" t="str">
        <f t="shared" si="10"/>
        <v>Capitalised property leases</v>
      </c>
      <c r="L41" s="42">
        <f>B41*'CPI rates'!F$3</f>
        <v>0</v>
      </c>
      <c r="M41" s="42">
        <f>C41*'CPI rates'!G$3</f>
        <v>0</v>
      </c>
      <c r="N41" s="42">
        <f>D41*'CPI rates'!H$3</f>
        <v>26716451.983068932</v>
      </c>
      <c r="O41" s="42">
        <f>E41*'CPI rates'!I$3</f>
        <v>2053254.7866999495</v>
      </c>
      <c r="P41" s="42">
        <f>F41*'CPI rates'!J$3</f>
        <v>402581.81687219063</v>
      </c>
      <c r="Q41" s="42">
        <f>G41*'CPI rates'!K$3</f>
        <v>3820884.0444443291</v>
      </c>
      <c r="R41" s="43">
        <f>H41*'CPI rates'!L$3</f>
        <v>97652.92193228213</v>
      </c>
    </row>
    <row r="42" spans="1:18" x14ac:dyDescent="0.2">
      <c r="A42" s="75" t="s">
        <v>179</v>
      </c>
      <c r="B42" s="18">
        <f>Capex_OHs!E49</f>
        <v>11976263.596665038</v>
      </c>
      <c r="C42" s="18">
        <f>Capex_OHs!I49</f>
        <v>16689522.850538798</v>
      </c>
      <c r="D42" s="18">
        <f>Capex_OHs!M49</f>
        <v>21352237.805554882</v>
      </c>
      <c r="E42" s="18">
        <f>Capex_OHs!Q49</f>
        <v>16549968.779997583</v>
      </c>
      <c r="F42" s="18">
        <f>Capex_OHs!U49</f>
        <v>16944173.029741999</v>
      </c>
      <c r="G42" s="18">
        <f>Capex_OHs!Y49</f>
        <v>13397022.812086089</v>
      </c>
      <c r="H42" s="18">
        <f>Capex_OHs!AC49</f>
        <v>19054531.064003713</v>
      </c>
      <c r="I42" s="26">
        <f t="shared" si="12"/>
        <v>87297933.491384268</v>
      </c>
      <c r="K42" s="44" t="str">
        <f t="shared" si="10"/>
        <v>LiDAR</v>
      </c>
      <c r="L42" s="42">
        <f>B42*'CPI rates'!F$3</f>
        <v>11747193.326792581</v>
      </c>
      <c r="M42" s="42">
        <f>C42*'CPI rates'!G$3</f>
        <v>16689522.850538798</v>
      </c>
      <c r="N42" s="42">
        <f>D42*'CPI rates'!H$3</f>
        <v>21886043.750693753</v>
      </c>
      <c r="O42" s="42">
        <f>E42*'CPI rates'!I$3</f>
        <v>17387810.949484959</v>
      </c>
      <c r="P42" s="42">
        <f>F42*'CPI rates'!J$3</f>
        <v>18247021.084107004</v>
      </c>
      <c r="Q42" s="42">
        <f>G42*'CPI rates'!K$3</f>
        <v>14787806.475977808</v>
      </c>
      <c r="R42" s="43">
        <f>H42*'CPI rates'!L$3</f>
        <v>21558452.938593335</v>
      </c>
    </row>
    <row r="43" spans="1:18" x14ac:dyDescent="0.2">
      <c r="A43" s="231" t="s">
        <v>94</v>
      </c>
      <c r="B43" s="61">
        <f>SUM(B44:B45)</f>
        <v>90025077.941295296</v>
      </c>
      <c r="C43" s="58">
        <f t="shared" ref="C43:I43" si="13">SUM(C44:C45)</f>
        <v>87725558.929037482</v>
      </c>
      <c r="D43" s="58">
        <f t="shared" si="13"/>
        <v>89704585.249134511</v>
      </c>
      <c r="E43" s="58">
        <f t="shared" si="13"/>
        <v>89490377.460426524</v>
      </c>
      <c r="F43" s="58">
        <f t="shared" si="13"/>
        <v>89371265.388607219</v>
      </c>
      <c r="G43" s="58">
        <f t="shared" si="13"/>
        <v>89308328.182299614</v>
      </c>
      <c r="H43" s="58">
        <f t="shared" si="13"/>
        <v>89293564.878038704</v>
      </c>
      <c r="I43" s="62">
        <f t="shared" si="13"/>
        <v>447168121.15850657</v>
      </c>
      <c r="K43" s="71" t="str">
        <f t="shared" si="10"/>
        <v>Customer contributions</v>
      </c>
      <c r="L43" s="201">
        <f>B43*'CPI rates'!F$3</f>
        <v>88303166.200387731</v>
      </c>
      <c r="M43" s="201">
        <f>C43*'CPI rates'!G$3</f>
        <v>87725558.929037482</v>
      </c>
      <c r="N43" s="201">
        <f>D43*'CPI rates'!H$3</f>
        <v>91947199.880362868</v>
      </c>
      <c r="O43" s="201">
        <f>E43*'CPI rates'!I$3</f>
        <v>94020827.819360614</v>
      </c>
      <c r="P43" s="201">
        <f>F43*'CPI rates'!J$3</f>
        <v>96243077.841378078</v>
      </c>
      <c r="Q43" s="201">
        <f>G43*'CPI rates'!K$3</f>
        <v>98579683.887790263</v>
      </c>
      <c r="R43" s="202">
        <f>H43*'CPI rates'!L$3</f>
        <v>101027472.66129482</v>
      </c>
    </row>
    <row r="44" spans="1:18" x14ac:dyDescent="0.2">
      <c r="A44" s="75" t="s">
        <v>44</v>
      </c>
      <c r="B44" s="18">
        <f>Capex_OHs!E51</f>
        <v>5052577.9412953025</v>
      </c>
      <c r="C44" s="18">
        <f>Capex_OHs!I51</f>
        <v>1305617.7999374857</v>
      </c>
      <c r="D44" s="18">
        <f>Capex_OHs!M51</f>
        <v>3284644.1200344795</v>
      </c>
      <c r="E44" s="18">
        <f>Capex_OHs!Q51</f>
        <v>3070436.3313265312</v>
      </c>
      <c r="F44" s="18">
        <f>Capex_OHs!U51</f>
        <v>2951324.2595071997</v>
      </c>
      <c r="G44" s="18">
        <f>Capex_OHs!Y51</f>
        <v>2888387.0531996135</v>
      </c>
      <c r="H44" s="18">
        <f>Capex_OHs!AC51</f>
        <v>2873623.7489386969</v>
      </c>
      <c r="I44" s="26">
        <f>SUM(D44:H44)</f>
        <v>15068415.51300652</v>
      </c>
      <c r="K44" s="44" t="str">
        <f t="shared" si="10"/>
        <v>Capital Contributions</v>
      </c>
      <c r="L44" s="42">
        <f>B44*'CPI rates'!F$3</f>
        <v>4955937.1665476235</v>
      </c>
      <c r="M44" s="42">
        <f>C44*'CPI rates'!G$3</f>
        <v>1305617.7999374857</v>
      </c>
      <c r="N44" s="42">
        <f>D44*'CPI rates'!H$3</f>
        <v>3366760.2230353411</v>
      </c>
      <c r="O44" s="42">
        <f>E44*'CPI rates'!I$3</f>
        <v>3225877.1705999365</v>
      </c>
      <c r="P44" s="42">
        <f>F44*'CPI rates'!J$3</f>
        <v>3178253.4263983699</v>
      </c>
      <c r="Q44" s="42">
        <f>G44*'CPI rates'!K$3</f>
        <v>3188238.8624360901</v>
      </c>
      <c r="R44" s="43">
        <f>H44*'CPI rates'!L$3</f>
        <v>3251241.5103067881</v>
      </c>
    </row>
    <row r="45" spans="1:18" x14ac:dyDescent="0.2">
      <c r="A45" s="75" t="s">
        <v>16</v>
      </c>
      <c r="B45" s="18">
        <f>Capex_OHs!E52</f>
        <v>84972500</v>
      </c>
      <c r="C45" s="18">
        <f>Capex_OHs!I52</f>
        <v>86419941.129099995</v>
      </c>
      <c r="D45" s="18">
        <f>Capex_OHs!M52</f>
        <v>86419941.129100025</v>
      </c>
      <c r="E45" s="18">
        <f>Capex_OHs!Q52</f>
        <v>86419941.129099995</v>
      </c>
      <c r="F45" s="18">
        <f>Capex_OHs!U52</f>
        <v>86419941.129100025</v>
      </c>
      <c r="G45" s="18">
        <f>Capex_OHs!Y52</f>
        <v>86419941.129099995</v>
      </c>
      <c r="H45" s="18">
        <f>Capex_OHs!AC52</f>
        <v>86419941.12910001</v>
      </c>
      <c r="I45" s="26">
        <f>SUM(D45:H45)</f>
        <v>432099705.64550006</v>
      </c>
      <c r="J45" s="11"/>
      <c r="K45" s="44" t="str">
        <f t="shared" si="10"/>
        <v>Gifted assets</v>
      </c>
      <c r="L45" s="42">
        <f>B45*'CPI rates'!F$3</f>
        <v>83347229.033840105</v>
      </c>
      <c r="M45" s="42">
        <f>C45*'CPI rates'!G$3</f>
        <v>86419941.129099995</v>
      </c>
      <c r="N45" s="42">
        <f>D45*'CPI rates'!H$3</f>
        <v>88580439.657327518</v>
      </c>
      <c r="O45" s="42">
        <f>E45*'CPI rates'!I$3</f>
        <v>90794950.648760676</v>
      </c>
      <c r="P45" s="42">
        <f>F45*'CPI rates'!J$3</f>
        <v>93064824.414979726</v>
      </c>
      <c r="Q45" s="42">
        <f>G45*'CPI rates'!K$3</f>
        <v>95391445.025354177</v>
      </c>
      <c r="R45" s="43">
        <f>H45*'CPI rates'!L$3</f>
        <v>97776231.150988027</v>
      </c>
    </row>
    <row r="46" spans="1:18" ht="12.75" thickBot="1" x14ac:dyDescent="0.25"/>
    <row r="47" spans="1:18" ht="15" x14ac:dyDescent="0.25">
      <c r="A47" s="109" t="s">
        <v>245</v>
      </c>
      <c r="B47" s="33"/>
      <c r="C47" s="33"/>
      <c r="D47" s="33"/>
      <c r="E47" s="33"/>
      <c r="F47" s="33"/>
      <c r="G47" s="33"/>
      <c r="H47" s="33"/>
      <c r="I47" s="334"/>
    </row>
    <row r="48" spans="1:18" x14ac:dyDescent="0.2">
      <c r="A48" s="21" t="s">
        <v>64</v>
      </c>
      <c r="B48" s="298">
        <f>SUM(B49:B50)</f>
        <v>6642008.4524025936</v>
      </c>
      <c r="C48" s="298">
        <f t="shared" ref="C48:H48" si="14">SUM(C49:C50)</f>
        <v>5771904.8110711332</v>
      </c>
      <c r="D48" s="298">
        <f t="shared" si="14"/>
        <v>2392349.0542230667</v>
      </c>
      <c r="E48" s="298">
        <f t="shared" si="14"/>
        <v>2350636.1742814225</v>
      </c>
      <c r="F48" s="298">
        <f t="shared" si="14"/>
        <v>2356383.689553848</v>
      </c>
      <c r="G48" s="298">
        <f t="shared" si="14"/>
        <v>2380047.4051380041</v>
      </c>
      <c r="H48" s="298">
        <f t="shared" si="14"/>
        <v>2329797.0917643965</v>
      </c>
      <c r="I48" s="55">
        <f>SUM(D48:H48)</f>
        <v>11809213.414960738</v>
      </c>
    </row>
    <row r="49" spans="1:9" x14ac:dyDescent="0.2">
      <c r="A49" s="22" t="s">
        <v>184</v>
      </c>
      <c r="B49" s="482">
        <v>74631.668820755032</v>
      </c>
      <c r="C49" s="482">
        <v>66194.733415956958</v>
      </c>
      <c r="D49" s="482">
        <v>9758.6087709633684</v>
      </c>
      <c r="E49" s="482">
        <v>9588.4581504499802</v>
      </c>
      <c r="F49" s="482">
        <v>9611.9027865283679</v>
      </c>
      <c r="G49" s="482">
        <v>9708.4292286232176</v>
      </c>
      <c r="H49" s="482">
        <v>9503.4536428215888</v>
      </c>
      <c r="I49" s="55">
        <f>SUM(D49:H49)</f>
        <v>48170.852579386519</v>
      </c>
    </row>
    <row r="50" spans="1:9" x14ac:dyDescent="0.2">
      <c r="A50" s="22" t="s">
        <v>4</v>
      </c>
      <c r="B50" s="482">
        <v>6567376.7835818389</v>
      </c>
      <c r="C50" s="482">
        <v>5705710.0776551766</v>
      </c>
      <c r="D50" s="482">
        <v>2382590.4454521034</v>
      </c>
      <c r="E50" s="482">
        <v>2341047.7161309724</v>
      </c>
      <c r="F50" s="482">
        <v>2346771.7867673198</v>
      </c>
      <c r="G50" s="482">
        <v>2370338.9759093807</v>
      </c>
      <c r="H50" s="482">
        <v>2320293.6381215751</v>
      </c>
      <c r="I50" s="55">
        <f>SUM(D50:H50)</f>
        <v>11761042.562381351</v>
      </c>
    </row>
    <row r="51" spans="1:9" ht="14.25" x14ac:dyDescent="0.2">
      <c r="A51" s="86"/>
      <c r="B51" s="88"/>
      <c r="C51" s="88"/>
      <c r="D51" s="88"/>
      <c r="E51" s="88"/>
      <c r="F51" s="88"/>
      <c r="G51" s="88"/>
      <c r="H51" s="88"/>
      <c r="I51" s="320"/>
    </row>
    <row r="52" spans="1:9" x14ac:dyDescent="0.2">
      <c r="A52" s="21" t="s">
        <v>65</v>
      </c>
      <c r="B52" s="298">
        <f t="shared" ref="B52:H52" si="15">SUM(B53:B58)</f>
        <v>19912950.453347117</v>
      </c>
      <c r="C52" s="298">
        <f t="shared" si="15"/>
        <v>31799876.622494493</v>
      </c>
      <c r="D52" s="298">
        <f t="shared" si="15"/>
        <v>30742959.827918399</v>
      </c>
      <c r="E52" s="298">
        <f t="shared" si="15"/>
        <v>30171965.521560442</v>
      </c>
      <c r="F52" s="298">
        <f t="shared" si="15"/>
        <v>34233224.97292278</v>
      </c>
      <c r="G52" s="298">
        <f t="shared" si="15"/>
        <v>39552465.580152348</v>
      </c>
      <c r="H52" s="298">
        <f t="shared" si="15"/>
        <v>33872210.564054348</v>
      </c>
      <c r="I52" s="55">
        <f t="shared" ref="I52:I58" si="16">SUM(D52:H52)</f>
        <v>168572826.46660832</v>
      </c>
    </row>
    <row r="53" spans="1:9" x14ac:dyDescent="0.2">
      <c r="A53" s="22" t="s">
        <v>140</v>
      </c>
      <c r="B53" s="482">
        <v>418975.30865361169</v>
      </c>
      <c r="C53" s="482">
        <v>1364944.3124129893</v>
      </c>
      <c r="D53" s="482">
        <v>186484.57994496945</v>
      </c>
      <c r="E53" s="482">
        <v>214958.97247847059</v>
      </c>
      <c r="F53" s="482">
        <v>315827.78175848053</v>
      </c>
      <c r="G53" s="482">
        <v>638865.80537027493</v>
      </c>
      <c r="H53" s="482">
        <v>965588.68316784129</v>
      </c>
      <c r="I53" s="55">
        <f t="shared" si="16"/>
        <v>2321725.8227200368</v>
      </c>
    </row>
    <row r="54" spans="1:9" x14ac:dyDescent="0.2">
      <c r="A54" s="22" t="s">
        <v>141</v>
      </c>
      <c r="B54" s="482">
        <v>13229456.329704704</v>
      </c>
      <c r="C54" s="482">
        <v>10129038.440015575</v>
      </c>
      <c r="D54" s="482">
        <v>13908197.576657673</v>
      </c>
      <c r="E54" s="482">
        <v>12629692.644905696</v>
      </c>
      <c r="F54" s="482">
        <v>13537147.407542065</v>
      </c>
      <c r="G54" s="482">
        <v>15683071.284833748</v>
      </c>
      <c r="H54" s="482">
        <v>14540484.685560631</v>
      </c>
      <c r="I54" s="55">
        <f t="shared" si="16"/>
        <v>70298593.599499807</v>
      </c>
    </row>
    <row r="55" spans="1:9" x14ac:dyDescent="0.2">
      <c r="A55" s="22" t="s">
        <v>142</v>
      </c>
      <c r="B55" s="482">
        <v>0</v>
      </c>
      <c r="C55" s="482">
        <v>0</v>
      </c>
      <c r="D55" s="482">
        <v>0</v>
      </c>
      <c r="E55" s="482">
        <v>0</v>
      </c>
      <c r="F55" s="482">
        <v>0</v>
      </c>
      <c r="G55" s="482">
        <v>0</v>
      </c>
      <c r="H55" s="482">
        <v>0</v>
      </c>
      <c r="I55" s="55">
        <f t="shared" si="16"/>
        <v>0</v>
      </c>
    </row>
    <row r="56" spans="1:9" x14ac:dyDescent="0.2">
      <c r="A56" s="22" t="s">
        <v>143</v>
      </c>
      <c r="B56" s="482">
        <v>3136281.5704574757</v>
      </c>
      <c r="C56" s="482">
        <v>12665341.428069348</v>
      </c>
      <c r="D56" s="482">
        <v>8362323.7734561358</v>
      </c>
      <c r="E56" s="482">
        <v>10538107.722218355</v>
      </c>
      <c r="F56" s="482">
        <v>13190238.161547035</v>
      </c>
      <c r="G56" s="482">
        <v>14010010.180952845</v>
      </c>
      <c r="H56" s="482">
        <v>7635704.5220983475</v>
      </c>
      <c r="I56" s="55">
        <f t="shared" si="16"/>
        <v>53736384.36027272</v>
      </c>
    </row>
    <row r="57" spans="1:9" x14ac:dyDescent="0.2">
      <c r="A57" s="22" t="s">
        <v>144</v>
      </c>
      <c r="B57" s="482">
        <v>3041065.7411629129</v>
      </c>
      <c r="C57" s="482">
        <v>7553178.1437314302</v>
      </c>
      <c r="D57" s="482">
        <v>8198025.0700160051</v>
      </c>
      <c r="E57" s="482">
        <v>6702810.4768134188</v>
      </c>
      <c r="F57" s="482">
        <v>7103404.6717196349</v>
      </c>
      <c r="G57" s="482">
        <v>9133041.6181770526</v>
      </c>
      <c r="H57" s="482">
        <v>10644802.891473604</v>
      </c>
      <c r="I57" s="55">
        <f t="shared" si="16"/>
        <v>41782084.728199713</v>
      </c>
    </row>
    <row r="58" spans="1:9" ht="10.5" customHeight="1" thickBot="1" x14ac:dyDescent="0.25">
      <c r="A58" s="48" t="s">
        <v>149</v>
      </c>
      <c r="B58" s="483">
        <v>87171.50336841328</v>
      </c>
      <c r="C58" s="483">
        <v>87374.298265148173</v>
      </c>
      <c r="D58" s="483">
        <v>87928.827843619147</v>
      </c>
      <c r="E58" s="483">
        <v>86395.705144497988</v>
      </c>
      <c r="F58" s="483">
        <v>86606.950355570196</v>
      </c>
      <c r="G58" s="483">
        <v>87476.690818428906</v>
      </c>
      <c r="H58" s="483">
        <v>85629.781753919204</v>
      </c>
      <c r="I58" s="56">
        <f t="shared" si="16"/>
        <v>434037.95591603545</v>
      </c>
    </row>
    <row r="59" spans="1:9" ht="14.25" x14ac:dyDescent="0.2">
      <c r="A59"/>
      <c r="B59"/>
      <c r="C59"/>
      <c r="D59"/>
      <c r="E59"/>
      <c r="F59"/>
      <c r="G59"/>
      <c r="H59"/>
      <c r="I59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0000"/>
  </sheetPr>
  <dimension ref="A1:AB24"/>
  <sheetViews>
    <sheetView workbookViewId="0">
      <selection activeCell="B5" sqref="B5"/>
    </sheetView>
  </sheetViews>
  <sheetFormatPr defaultColWidth="9" defaultRowHeight="14.25" x14ac:dyDescent="0.2"/>
  <cols>
    <col min="1" max="1" width="27.75" style="370" bestFit="1" customWidth="1"/>
    <col min="2" max="11" width="9" style="370"/>
    <col min="12" max="12" width="29.25" style="441" customWidth="1"/>
    <col min="13" max="17" width="14.75" style="370" bestFit="1" customWidth="1"/>
    <col min="18" max="27" width="14.75" style="370" customWidth="1"/>
    <col min="28" max="16384" width="9" style="370"/>
  </cols>
  <sheetData>
    <row r="1" spans="1:28" x14ac:dyDescent="0.2">
      <c r="L1" s="437"/>
      <c r="M1" s="442" t="s">
        <v>0</v>
      </c>
      <c r="N1" s="442" t="s">
        <v>1</v>
      </c>
      <c r="O1" s="442" t="s">
        <v>2</v>
      </c>
      <c r="P1" s="442" t="s">
        <v>3</v>
      </c>
      <c r="Q1" s="442" t="s">
        <v>28</v>
      </c>
      <c r="R1" s="442" t="s">
        <v>167</v>
      </c>
      <c r="S1" s="442" t="s">
        <v>168</v>
      </c>
      <c r="T1" s="442" t="s">
        <v>169</v>
      </c>
      <c r="U1" s="442" t="s">
        <v>182</v>
      </c>
      <c r="V1" s="442" t="s">
        <v>183</v>
      </c>
      <c r="W1" s="442" t="s">
        <v>234</v>
      </c>
      <c r="X1" s="442" t="s">
        <v>235</v>
      </c>
      <c r="Y1" s="442" t="s">
        <v>236</v>
      </c>
      <c r="Z1" s="442" t="s">
        <v>237</v>
      </c>
      <c r="AA1" s="442" t="s">
        <v>238</v>
      </c>
    </row>
    <row r="2" spans="1:28" ht="15" x14ac:dyDescent="0.25">
      <c r="A2" s="369" t="s">
        <v>30</v>
      </c>
      <c r="B2" s="369" t="e">
        <f>#REF!</f>
        <v>#REF!</v>
      </c>
      <c r="C2" s="369" t="e">
        <f>#REF!</f>
        <v>#REF!</v>
      </c>
      <c r="D2" s="369" t="e">
        <f>#REF!</f>
        <v>#REF!</v>
      </c>
      <c r="E2" s="369" t="e">
        <f>#REF!</f>
        <v>#REF!</v>
      </c>
      <c r="F2" s="369" t="e">
        <f>#REF!</f>
        <v>#REF!</v>
      </c>
      <c r="G2" s="369" t="e">
        <f>#REF!</f>
        <v>#REF!</v>
      </c>
      <c r="H2" s="369" t="e">
        <f>#REF!</f>
        <v>#REF!</v>
      </c>
      <c r="I2" s="369" t="e">
        <f>#REF!</f>
        <v>#REF!</v>
      </c>
      <c r="J2" s="369" t="e">
        <f>#REF!</f>
        <v>#REF!</v>
      </c>
      <c r="K2" s="369" t="e">
        <f>#REF!</f>
        <v>#REF!</v>
      </c>
      <c r="L2" s="438" t="s">
        <v>73</v>
      </c>
      <c r="M2" s="3" t="e">
        <f>M11</f>
        <v>#REF!</v>
      </c>
      <c r="N2" s="3" t="e">
        <f t="shared" ref="N2:AA2" si="0">N11</f>
        <v>#REF!</v>
      </c>
      <c r="O2" s="3" t="e">
        <f t="shared" si="0"/>
        <v>#REF!</v>
      </c>
      <c r="P2" s="3" t="e">
        <f t="shared" si="0"/>
        <v>#REF!</v>
      </c>
      <c r="Q2" s="3" t="e">
        <f t="shared" si="0"/>
        <v>#REF!</v>
      </c>
      <c r="R2" s="3" t="e">
        <f t="shared" si="0"/>
        <v>#REF!</v>
      </c>
      <c r="S2" s="3" t="e">
        <f t="shared" si="0"/>
        <v>#REF!</v>
      </c>
      <c r="T2" s="3" t="e">
        <f t="shared" si="0"/>
        <v>#REF!</v>
      </c>
      <c r="U2" s="3" t="e">
        <f t="shared" si="0"/>
        <v>#REF!</v>
      </c>
      <c r="V2" s="3" t="e">
        <f t="shared" si="0"/>
        <v>#REF!</v>
      </c>
      <c r="W2" s="3" t="e">
        <f t="shared" si="0"/>
        <v>#REF!</v>
      </c>
      <c r="X2" s="3" t="e">
        <f t="shared" si="0"/>
        <v>#REF!</v>
      </c>
      <c r="Y2" s="3" t="e">
        <f t="shared" si="0"/>
        <v>#REF!</v>
      </c>
      <c r="Z2" s="3" t="e">
        <f t="shared" si="0"/>
        <v>#REF!</v>
      </c>
      <c r="AA2" s="3" t="e">
        <f t="shared" si="0"/>
        <v>#REF!</v>
      </c>
    </row>
    <row r="3" spans="1:28" ht="15" x14ac:dyDescent="0.25">
      <c r="A3" s="369" t="s">
        <v>32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439" t="s">
        <v>229</v>
      </c>
      <c r="M3" s="420" t="e">
        <f>#REF!</f>
        <v>#REF!</v>
      </c>
      <c r="N3" s="420" t="e">
        <f>M3</f>
        <v>#REF!</v>
      </c>
      <c r="O3" s="420" t="e">
        <f t="shared" ref="O3:AA3" si="1">N3</f>
        <v>#REF!</v>
      </c>
      <c r="P3" s="420" t="e">
        <f t="shared" si="1"/>
        <v>#REF!</v>
      </c>
      <c r="Q3" s="420" t="e">
        <f t="shared" si="1"/>
        <v>#REF!</v>
      </c>
      <c r="R3" s="420" t="e">
        <f t="shared" si="1"/>
        <v>#REF!</v>
      </c>
      <c r="S3" s="420" t="e">
        <f t="shared" si="1"/>
        <v>#REF!</v>
      </c>
      <c r="T3" s="420" t="e">
        <f t="shared" si="1"/>
        <v>#REF!</v>
      </c>
      <c r="U3" s="420" t="e">
        <f t="shared" si="1"/>
        <v>#REF!</v>
      </c>
      <c r="V3" s="420" t="e">
        <f t="shared" si="1"/>
        <v>#REF!</v>
      </c>
      <c r="W3" s="420" t="e">
        <f t="shared" si="1"/>
        <v>#REF!</v>
      </c>
      <c r="X3" s="420" t="e">
        <f t="shared" si="1"/>
        <v>#REF!</v>
      </c>
      <c r="Y3" s="420" t="e">
        <f t="shared" si="1"/>
        <v>#REF!</v>
      </c>
      <c r="Z3" s="420" t="e">
        <f t="shared" si="1"/>
        <v>#REF!</v>
      </c>
      <c r="AA3" s="420" t="e">
        <f t="shared" si="1"/>
        <v>#REF!</v>
      </c>
    </row>
    <row r="4" spans="1:28" ht="15" x14ac:dyDescent="0.25">
      <c r="A4" s="370" t="s">
        <v>46</v>
      </c>
      <c r="B4" s="371"/>
      <c r="C4" s="371"/>
      <c r="D4" s="371"/>
      <c r="E4" s="371"/>
      <c r="F4" s="371"/>
      <c r="G4" s="371"/>
      <c r="H4" s="371"/>
      <c r="I4" s="371"/>
      <c r="J4" s="371"/>
      <c r="K4" s="371"/>
      <c r="L4" s="440" t="s">
        <v>230</v>
      </c>
      <c r="M4" s="451">
        <f>(1+M6)*(1+M5)*(1+M7)-1</f>
        <v>1.3219316522250502E-2</v>
      </c>
      <c r="N4" s="451">
        <f t="shared" ref="N4:Q4" si="2">(1+N6)*(1+N5)*(1+N7)-1</f>
        <v>1.4053932856821438E-2</v>
      </c>
      <c r="O4" s="451">
        <f t="shared" si="2"/>
        <v>1.6394628958624535E-2</v>
      </c>
      <c r="P4" s="451">
        <f t="shared" si="2"/>
        <v>1.5994403080942243E-2</v>
      </c>
      <c r="Q4" s="451">
        <f t="shared" si="2"/>
        <v>1.5366181713793114E-2</v>
      </c>
      <c r="R4" s="451">
        <f t="shared" ref="R4" si="3">(1+R6)*(1+R5)*(1+R7)-1</f>
        <v>1.593898379304215E-2</v>
      </c>
      <c r="S4" s="451">
        <f t="shared" ref="S4" si="4">(1+S6)*(1+S5)*(1+S7)-1</f>
        <v>1.6908565018727728E-2</v>
      </c>
      <c r="T4" s="451">
        <f t="shared" ref="T4" si="5">(1+T6)*(1+T5)*(1+T7)-1</f>
        <v>1.5793622340851687E-2</v>
      </c>
      <c r="U4" s="451">
        <f t="shared" ref="U4" si="6">(1+U6)*(1+U5)*(1+U7)-1</f>
        <v>1.539744726608161E-2</v>
      </c>
      <c r="V4" s="451">
        <f t="shared" ref="V4" si="7">(1+V6)*(1+V5)*(1+V7)-1</f>
        <v>1.6485412775609998E-2</v>
      </c>
      <c r="W4" s="451">
        <f t="shared" ref="W4" si="8">(1+W6)*(1+W5)*(1+W7)-1</f>
        <v>1.7338594823805398E-2</v>
      </c>
      <c r="X4" s="451">
        <f t="shared" ref="X4" si="9">(1+X6)*(1+X5)*(1+X7)-1</f>
        <v>1.737216261589225E-2</v>
      </c>
      <c r="Y4" s="451">
        <f t="shared" ref="Y4" si="10">(1+Y6)*(1+Y5)*(1+Y7)-1</f>
        <v>1.7408160408790785E-2</v>
      </c>
      <c r="Z4" s="451">
        <f t="shared" ref="Z4:AA4" si="11">(1+Z6)*(1+Z5)*(1+Z7)-1</f>
        <v>1.744656985019577E-2</v>
      </c>
      <c r="AA4" s="451">
        <f t="shared" si="11"/>
        <v>1.748737384339405E-2</v>
      </c>
    </row>
    <row r="5" spans="1:28" x14ac:dyDescent="0.2">
      <c r="A5" s="372" t="s">
        <v>165</v>
      </c>
      <c r="B5" s="373">
        <v>0</v>
      </c>
      <c r="C5" s="373">
        <v>0</v>
      </c>
      <c r="D5" s="373">
        <v>0</v>
      </c>
      <c r="E5" s="373">
        <v>0</v>
      </c>
      <c r="F5" s="373">
        <v>0</v>
      </c>
      <c r="G5" s="373">
        <v>0</v>
      </c>
      <c r="H5" s="373">
        <v>0</v>
      </c>
      <c r="I5" s="373">
        <v>0</v>
      </c>
      <c r="J5" s="373">
        <v>0</v>
      </c>
      <c r="K5" s="373">
        <v>0</v>
      </c>
      <c r="L5" s="441" t="s">
        <v>165</v>
      </c>
      <c r="M5" s="373">
        <v>5.5625134352041972E-3</v>
      </c>
      <c r="N5" s="373">
        <v>7.5613430923282543E-3</v>
      </c>
      <c r="O5" s="373">
        <v>9.5757858904408355E-3</v>
      </c>
      <c r="P5" s="373">
        <v>9.8649882803112376E-3</v>
      </c>
      <c r="Q5" s="373">
        <v>8.4998103107922773E-3</v>
      </c>
      <c r="R5" s="373">
        <v>8.5970930394438927E-3</v>
      </c>
      <c r="S5" s="373">
        <v>8.6954891963895165E-3</v>
      </c>
      <c r="T5" s="373">
        <v>8.7950115251302918E-3</v>
      </c>
      <c r="U5" s="373">
        <v>8.8956729150200253E-3</v>
      </c>
      <c r="V5" s="373">
        <v>8.9974864029365165E-3</v>
      </c>
      <c r="W5" s="373">
        <v>9.1004651749648779E-3</v>
      </c>
      <c r="X5" s="373">
        <v>9.2046225681121641E-3</v>
      </c>
      <c r="Y5" s="373">
        <v>9.3099720720295487E-3</v>
      </c>
      <c r="Z5" s="373">
        <v>9.4165273307613706E-3</v>
      </c>
      <c r="AA5" s="373">
        <v>9.5243021445117204E-3</v>
      </c>
    </row>
    <row r="6" spans="1:28" x14ac:dyDescent="0.2">
      <c r="A6" s="372" t="s">
        <v>164</v>
      </c>
      <c r="B6" s="373">
        <v>0</v>
      </c>
      <c r="C6" s="373">
        <v>0</v>
      </c>
      <c r="D6" s="373">
        <v>0</v>
      </c>
      <c r="E6" s="373">
        <v>0</v>
      </c>
      <c r="F6" s="373">
        <v>0</v>
      </c>
      <c r="G6" s="373">
        <v>0</v>
      </c>
      <c r="H6" s="373">
        <v>0</v>
      </c>
      <c r="I6" s="373">
        <v>0</v>
      </c>
      <c r="J6" s="373">
        <v>0</v>
      </c>
      <c r="K6" s="373">
        <v>0</v>
      </c>
      <c r="L6" s="441" t="s">
        <v>164</v>
      </c>
      <c r="M6" s="373">
        <v>7.6144476198591934E-3</v>
      </c>
      <c r="N6" s="373">
        <v>6.4438654867073073E-3</v>
      </c>
      <c r="O6" s="373">
        <v>6.7541666148119633E-3</v>
      </c>
      <c r="P6" s="373">
        <v>6.0695388708036464E-3</v>
      </c>
      <c r="Q6" s="373">
        <v>6.8085004407534358E-3</v>
      </c>
      <c r="R6" s="373">
        <v>7.2793098495587865E-3</v>
      </c>
      <c r="S6" s="373">
        <v>8.1422747601275127E-3</v>
      </c>
      <c r="T6" s="373">
        <v>6.9375945913338673E-3</v>
      </c>
      <c r="U6" s="373">
        <v>6.4444466614429997E-3</v>
      </c>
      <c r="V6" s="373">
        <v>7.4211546347531399E-3</v>
      </c>
      <c r="W6" s="373">
        <v>8.1638349531553099E-3</v>
      </c>
      <c r="X6" s="373">
        <v>8.0930466083242603E-3</v>
      </c>
      <c r="Y6" s="373">
        <v>8.0234898701499937E-3</v>
      </c>
      <c r="Z6" s="373">
        <v>7.9551327940591277E-3</v>
      </c>
      <c r="AA6" s="373">
        <v>7.8879445318617292E-3</v>
      </c>
    </row>
    <row r="7" spans="1:28" x14ac:dyDescent="0.2">
      <c r="A7" s="372" t="s">
        <v>166</v>
      </c>
      <c r="B7" s="373">
        <v>0</v>
      </c>
      <c r="C7" s="373">
        <v>0</v>
      </c>
      <c r="D7" s="373">
        <v>0</v>
      </c>
      <c r="E7" s="373">
        <v>0</v>
      </c>
      <c r="F7" s="373">
        <v>0</v>
      </c>
      <c r="G7" s="373">
        <v>0</v>
      </c>
      <c r="H7" s="373">
        <v>0</v>
      </c>
      <c r="I7" s="373">
        <v>0</v>
      </c>
      <c r="J7" s="373">
        <v>0</v>
      </c>
      <c r="K7" s="373">
        <v>0</v>
      </c>
      <c r="L7" s="441" t="s">
        <v>166</v>
      </c>
      <c r="M7" s="445"/>
      <c r="N7" s="445"/>
      <c r="O7" s="445"/>
      <c r="P7" s="445"/>
      <c r="Q7" s="445"/>
      <c r="R7" s="445"/>
      <c r="S7" s="445"/>
      <c r="T7" s="445"/>
      <c r="U7" s="445"/>
      <c r="V7" s="445"/>
      <c r="W7" s="445"/>
      <c r="X7" s="445"/>
      <c r="Y7" s="445"/>
      <c r="Z7" s="445"/>
      <c r="AA7" s="445"/>
      <c r="AB7" s="370" t="s">
        <v>228</v>
      </c>
    </row>
    <row r="8" spans="1:28" x14ac:dyDescent="0.2">
      <c r="M8" s="446"/>
      <c r="N8" s="446"/>
      <c r="O8" s="446"/>
      <c r="P8" s="446"/>
      <c r="Q8" s="446"/>
      <c r="R8" s="446"/>
      <c r="S8" s="446"/>
      <c r="T8" s="446"/>
      <c r="U8" s="446"/>
      <c r="V8" s="446"/>
      <c r="W8" s="446"/>
      <c r="X8" s="446"/>
      <c r="Y8" s="446"/>
      <c r="Z8" s="446"/>
      <c r="AA8" s="446"/>
    </row>
    <row r="9" spans="1:28" x14ac:dyDescent="0.2">
      <c r="B9" s="374"/>
      <c r="C9" s="374"/>
      <c r="D9" s="374"/>
      <c r="E9" s="374"/>
      <c r="F9" s="374"/>
      <c r="G9" s="374"/>
      <c r="H9" s="374"/>
      <c r="I9" s="374"/>
      <c r="J9" s="374"/>
      <c r="K9" s="374"/>
      <c r="L9" s="447" t="s">
        <v>231</v>
      </c>
      <c r="M9" s="442" t="e">
        <f>M5/SUM(M$5:M$6)*M$4*M$3</f>
        <v>#REF!</v>
      </c>
      <c r="N9" s="442" t="e">
        <f t="shared" ref="N9:Q9" si="12">N5/SUM(N$5:N$6)*N$4*N$3</f>
        <v>#REF!</v>
      </c>
      <c r="O9" s="442" t="e">
        <f t="shared" si="12"/>
        <v>#REF!</v>
      </c>
      <c r="P9" s="442" t="e">
        <f t="shared" si="12"/>
        <v>#REF!</v>
      </c>
      <c r="Q9" s="442" t="e">
        <f t="shared" si="12"/>
        <v>#REF!</v>
      </c>
      <c r="R9" s="442" t="e">
        <f t="shared" ref="R9:Z9" si="13">R5/SUM(R$5:R$6)*R$4*R$3</f>
        <v>#REF!</v>
      </c>
      <c r="S9" s="442" t="e">
        <f t="shared" si="13"/>
        <v>#REF!</v>
      </c>
      <c r="T9" s="442" t="e">
        <f t="shared" si="13"/>
        <v>#REF!</v>
      </c>
      <c r="U9" s="442" t="e">
        <f t="shared" si="13"/>
        <v>#REF!</v>
      </c>
      <c r="V9" s="442" t="e">
        <f t="shared" si="13"/>
        <v>#REF!</v>
      </c>
      <c r="W9" s="442" t="e">
        <f t="shared" si="13"/>
        <v>#REF!</v>
      </c>
      <c r="X9" s="442" t="e">
        <f t="shared" si="13"/>
        <v>#REF!</v>
      </c>
      <c r="Y9" s="442" t="e">
        <f t="shared" si="13"/>
        <v>#REF!</v>
      </c>
      <c r="Z9" s="442" t="e">
        <f t="shared" si="13"/>
        <v>#REF!</v>
      </c>
      <c r="AA9" s="442" t="e">
        <f t="shared" ref="AA9" si="14">AA5/SUM(AA$5:AA$6)*AA$4*AA$3</f>
        <v>#REF!</v>
      </c>
      <c r="AB9" s="448"/>
    </row>
    <row r="10" spans="1:28" x14ac:dyDescent="0.2">
      <c r="B10" s="374"/>
      <c r="C10" s="374"/>
      <c r="D10" s="374"/>
      <c r="E10" s="374"/>
      <c r="F10" s="374"/>
      <c r="G10" s="374"/>
      <c r="H10" s="374"/>
      <c r="I10" s="374"/>
      <c r="J10" s="374"/>
      <c r="K10" s="374"/>
      <c r="L10" s="447" t="s">
        <v>232</v>
      </c>
      <c r="M10" s="442" t="e">
        <f>M6/SUM(M$5:M$6)*M$4*M$3</f>
        <v>#REF!</v>
      </c>
      <c r="N10" s="442" t="e">
        <f t="shared" ref="N10:Q10" si="15">N6/SUM(N$5:N$6)*N$4*N$3</f>
        <v>#REF!</v>
      </c>
      <c r="O10" s="442" t="e">
        <f t="shared" si="15"/>
        <v>#REF!</v>
      </c>
      <c r="P10" s="442" t="e">
        <f t="shared" si="15"/>
        <v>#REF!</v>
      </c>
      <c r="Q10" s="442" t="e">
        <f t="shared" si="15"/>
        <v>#REF!</v>
      </c>
      <c r="R10" s="442" t="e">
        <f t="shared" ref="R10:Z10" si="16">R6/SUM(R$5:R$6)*R$4*R$3</f>
        <v>#REF!</v>
      </c>
      <c r="S10" s="442" t="e">
        <f t="shared" si="16"/>
        <v>#REF!</v>
      </c>
      <c r="T10" s="442" t="e">
        <f t="shared" si="16"/>
        <v>#REF!</v>
      </c>
      <c r="U10" s="442" t="e">
        <f t="shared" si="16"/>
        <v>#REF!</v>
      </c>
      <c r="V10" s="442" t="e">
        <f t="shared" si="16"/>
        <v>#REF!</v>
      </c>
      <c r="W10" s="442" t="e">
        <f t="shared" si="16"/>
        <v>#REF!</v>
      </c>
      <c r="X10" s="442" t="e">
        <f t="shared" si="16"/>
        <v>#REF!</v>
      </c>
      <c r="Y10" s="442" t="e">
        <f t="shared" si="16"/>
        <v>#REF!</v>
      </c>
      <c r="Z10" s="442" t="e">
        <f t="shared" si="16"/>
        <v>#REF!</v>
      </c>
      <c r="AA10" s="442" t="e">
        <f t="shared" ref="AA10" si="17">AA6/SUM(AA$5:AA$6)*AA$4*AA$3</f>
        <v>#REF!</v>
      </c>
      <c r="AB10" s="448"/>
    </row>
    <row r="11" spans="1:28" x14ac:dyDescent="0.2">
      <c r="B11" s="374"/>
      <c r="C11" s="374"/>
      <c r="D11" s="374"/>
      <c r="E11" s="374"/>
      <c r="F11" s="374"/>
      <c r="G11" s="374"/>
      <c r="H11" s="374"/>
      <c r="I11" s="374"/>
      <c r="J11" s="374"/>
      <c r="K11" s="374"/>
      <c r="L11" s="450" t="s">
        <v>233</v>
      </c>
      <c r="M11" s="449" t="e">
        <f t="shared" ref="M11:Q11" si="18">SUM(M9:M10)</f>
        <v>#REF!</v>
      </c>
      <c r="N11" s="449" t="e">
        <f t="shared" si="18"/>
        <v>#REF!</v>
      </c>
      <c r="O11" s="449" t="e">
        <f t="shared" si="18"/>
        <v>#REF!</v>
      </c>
      <c r="P11" s="449" t="e">
        <f t="shared" si="18"/>
        <v>#REF!</v>
      </c>
      <c r="Q11" s="449" t="e">
        <f t="shared" si="18"/>
        <v>#REF!</v>
      </c>
      <c r="R11" s="449" t="e">
        <f t="shared" ref="R11:Z11" si="19">SUM(R9:R10)</f>
        <v>#REF!</v>
      </c>
      <c r="S11" s="449" t="e">
        <f t="shared" si="19"/>
        <v>#REF!</v>
      </c>
      <c r="T11" s="449" t="e">
        <f t="shared" si="19"/>
        <v>#REF!</v>
      </c>
      <c r="U11" s="449" t="e">
        <f t="shared" si="19"/>
        <v>#REF!</v>
      </c>
      <c r="V11" s="449" t="e">
        <f t="shared" si="19"/>
        <v>#REF!</v>
      </c>
      <c r="W11" s="449" t="e">
        <f t="shared" si="19"/>
        <v>#REF!</v>
      </c>
      <c r="X11" s="449" t="e">
        <f t="shared" si="19"/>
        <v>#REF!</v>
      </c>
      <c r="Y11" s="449" t="e">
        <f t="shared" si="19"/>
        <v>#REF!</v>
      </c>
      <c r="Z11" s="449" t="e">
        <f t="shared" si="19"/>
        <v>#REF!</v>
      </c>
      <c r="AA11" s="449" t="e">
        <f t="shared" ref="AA11" si="20">SUM(AA9:AA10)</f>
        <v>#REF!</v>
      </c>
      <c r="AB11" s="448"/>
    </row>
    <row r="12" spans="1:28" x14ac:dyDescent="0.2">
      <c r="B12" s="374"/>
      <c r="C12" s="374"/>
      <c r="D12" s="374"/>
      <c r="E12" s="374"/>
      <c r="F12" s="374"/>
      <c r="G12" s="374"/>
      <c r="H12" s="374"/>
      <c r="I12" s="374"/>
      <c r="J12" s="374"/>
      <c r="K12" s="374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28" x14ac:dyDescent="0.2">
      <c r="B13" s="374"/>
      <c r="C13" s="374"/>
      <c r="D13" s="374"/>
      <c r="E13" s="374"/>
      <c r="F13" s="374"/>
      <c r="G13" s="374"/>
      <c r="H13" s="374"/>
      <c r="I13" s="374"/>
      <c r="J13" s="374"/>
      <c r="K13" s="374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28" x14ac:dyDescent="0.2"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28" x14ac:dyDescent="0.2"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28" x14ac:dyDescent="0.2"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2:28" x14ac:dyDescent="0.2"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2:28" x14ac:dyDescent="0.2"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2:28" x14ac:dyDescent="0.2">
      <c r="M19" s="373"/>
      <c r="N19" s="373"/>
      <c r="O19" s="373"/>
      <c r="P19" s="373"/>
      <c r="Q19" s="373"/>
      <c r="R19" s="373"/>
      <c r="S19" s="373"/>
      <c r="T19" s="373"/>
      <c r="U19" s="373"/>
      <c r="V19" s="373"/>
      <c r="W19" s="373"/>
      <c r="X19" s="373"/>
      <c r="Y19" s="373"/>
      <c r="Z19" s="373"/>
      <c r="AA19" s="373"/>
    </row>
    <row r="20" spans="12:28" x14ac:dyDescent="0.2">
      <c r="M20" s="373"/>
      <c r="N20" s="373"/>
      <c r="O20" s="373"/>
      <c r="P20" s="373"/>
      <c r="Q20" s="373"/>
      <c r="R20" s="373"/>
      <c r="S20" s="373"/>
      <c r="T20" s="373"/>
      <c r="U20" s="373"/>
      <c r="V20" s="373"/>
      <c r="W20" s="373"/>
      <c r="X20" s="373"/>
      <c r="Y20" s="373"/>
      <c r="Z20" s="373"/>
      <c r="AA20" s="373"/>
    </row>
    <row r="22" spans="12:28" x14ac:dyDescent="0.2">
      <c r="L22" s="439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</row>
    <row r="23" spans="12:28" x14ac:dyDescent="0.2">
      <c r="L23" s="439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</row>
    <row r="24" spans="12:28" x14ac:dyDescent="0.2"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8" tint="0.39997558519241921"/>
  </sheetPr>
  <dimension ref="A1:I53"/>
  <sheetViews>
    <sheetView workbookViewId="0">
      <pane xSplit="1" ySplit="2" topLeftCell="B3" activePane="bottomRight" state="frozen"/>
      <selection activeCell="H40" sqref="H40"/>
      <selection pane="topRight" activeCell="H40" sqref="H40"/>
      <selection pane="bottomLeft" activeCell="H40" sqref="H40"/>
      <selection pane="bottomRight" activeCell="M27" sqref="M27"/>
    </sheetView>
  </sheetViews>
  <sheetFormatPr defaultColWidth="9" defaultRowHeight="12" x14ac:dyDescent="0.2"/>
  <cols>
    <col min="1" max="1" width="37.5" style="10" bestFit="1" customWidth="1"/>
    <col min="2" max="8" width="10.5" style="10" bestFit="1" customWidth="1"/>
    <col min="9" max="9" width="11.75" style="10" bestFit="1" customWidth="1"/>
    <col min="10" max="10" width="2.375" style="10" customWidth="1"/>
    <col min="11" max="16384" width="9" style="10"/>
  </cols>
  <sheetData>
    <row r="1" spans="1:9" ht="12.75" thickBot="1" x14ac:dyDescent="0.25">
      <c r="D1" s="12"/>
      <c r="E1" s="12"/>
      <c r="F1" s="12"/>
      <c r="G1" s="12"/>
      <c r="H1" s="12"/>
    </row>
    <row r="2" spans="1:9" x14ac:dyDescent="0.2">
      <c r="A2" s="29" t="s">
        <v>30</v>
      </c>
      <c r="B2" s="283" t="s">
        <v>117</v>
      </c>
      <c r="C2" s="283" t="s">
        <v>118</v>
      </c>
      <c r="D2" s="283" t="s">
        <v>0</v>
      </c>
      <c r="E2" s="283" t="s">
        <v>1</v>
      </c>
      <c r="F2" s="283" t="s">
        <v>2</v>
      </c>
      <c r="G2" s="283" t="s">
        <v>3</v>
      </c>
      <c r="H2" s="283" t="s">
        <v>28</v>
      </c>
      <c r="I2" s="284" t="s">
        <v>29</v>
      </c>
    </row>
    <row r="3" spans="1:9" x14ac:dyDescent="0.2">
      <c r="A3" s="36"/>
      <c r="B3" s="40"/>
      <c r="C3" s="40"/>
      <c r="D3" s="40"/>
      <c r="E3" s="40"/>
      <c r="F3" s="40"/>
      <c r="G3" s="40"/>
      <c r="H3" s="40"/>
      <c r="I3" s="41"/>
    </row>
    <row r="4" spans="1:9" s="35" customFormat="1" x14ac:dyDescent="0.2">
      <c r="A4" s="265" t="s">
        <v>177</v>
      </c>
      <c r="B4" s="267">
        <f t="shared" ref="B4:I4" si="0">B26+B6+B16+B43+B36</f>
        <v>388012588.20279664</v>
      </c>
      <c r="C4" s="267">
        <f t="shared" si="0"/>
        <v>429450455.75313383</v>
      </c>
      <c r="D4" s="267">
        <f t="shared" si="0"/>
        <v>446678758.67093468</v>
      </c>
      <c r="E4" s="267">
        <f t="shared" si="0"/>
        <v>374640569.42463219</v>
      </c>
      <c r="F4" s="267">
        <f t="shared" si="0"/>
        <v>379382907.24321222</v>
      </c>
      <c r="G4" s="267">
        <f t="shared" si="0"/>
        <v>370213026.47004175</v>
      </c>
      <c r="H4" s="267">
        <f t="shared" si="0"/>
        <v>358597924.32965463</v>
      </c>
      <c r="I4" s="268">
        <f t="shared" si="0"/>
        <v>1929513186.1384754</v>
      </c>
    </row>
    <row r="5" spans="1:9" x14ac:dyDescent="0.2">
      <c r="A5" s="265" t="s">
        <v>178</v>
      </c>
      <c r="B5" s="267">
        <f>B26+B6+B16+B36</f>
        <v>299982104.22779661</v>
      </c>
      <c r="C5" s="267">
        <f t="shared" ref="C5:I5" si="1">C26+C6+C16+C36</f>
        <v>342209101.87172729</v>
      </c>
      <c r="D5" s="267">
        <f t="shared" si="1"/>
        <v>358197688.42336786</v>
      </c>
      <c r="E5" s="267">
        <f t="shared" si="1"/>
        <v>286250826.35612857</v>
      </c>
      <c r="F5" s="267">
        <f t="shared" si="1"/>
        <v>291049935.25553584</v>
      </c>
      <c r="G5" s="267">
        <f t="shared" si="1"/>
        <v>281914035.08959246</v>
      </c>
      <c r="H5" s="267">
        <f t="shared" si="1"/>
        <v>270315160.00069988</v>
      </c>
      <c r="I5" s="268">
        <f t="shared" si="1"/>
        <v>1487727645.1253245</v>
      </c>
    </row>
    <row r="6" spans="1:9" x14ac:dyDescent="0.2">
      <c r="A6" s="231" t="s">
        <v>48</v>
      </c>
      <c r="B6" s="65">
        <f t="shared" ref="B6:H6" si="2">SUM(B7:B15)</f>
        <v>172519859.76500002</v>
      </c>
      <c r="C6" s="65">
        <f t="shared" si="2"/>
        <v>178797800</v>
      </c>
      <c r="D6" s="65">
        <f t="shared" si="2"/>
        <v>167541666.59004506</v>
      </c>
      <c r="E6" s="61">
        <f t="shared" si="2"/>
        <v>163976309.83888698</v>
      </c>
      <c r="F6" s="61">
        <f t="shared" si="2"/>
        <v>162389403.33844754</v>
      </c>
      <c r="G6" s="61">
        <f t="shared" si="2"/>
        <v>157971362.78444678</v>
      </c>
      <c r="H6" s="61">
        <f t="shared" si="2"/>
        <v>153692300.0403547</v>
      </c>
      <c r="I6" s="62">
        <f>SUM(I7:I15)</f>
        <v>805571042.59218109</v>
      </c>
    </row>
    <row r="7" spans="1:9" x14ac:dyDescent="0.2">
      <c r="A7" s="75" t="s">
        <v>5</v>
      </c>
      <c r="B7" s="18">
        <v>14483821.029500002</v>
      </c>
      <c r="C7" s="18">
        <v>15924250</v>
      </c>
      <c r="D7" s="18">
        <v>14795299.139681041</v>
      </c>
      <c r="E7" s="18">
        <v>13265807.522846628</v>
      </c>
      <c r="F7" s="18">
        <v>14265850.281836079</v>
      </c>
      <c r="G7" s="18">
        <v>12739627.177230969</v>
      </c>
      <c r="H7" s="18">
        <v>12320737.672159957</v>
      </c>
      <c r="I7" s="26">
        <f t="shared" ref="I7:I15" si="3">SUM(D7:H7)</f>
        <v>67387321.793754682</v>
      </c>
    </row>
    <row r="8" spans="1:9" x14ac:dyDescent="0.2">
      <c r="A8" s="75" t="s">
        <v>6</v>
      </c>
      <c r="B8" s="18">
        <v>74813091.932100013</v>
      </c>
      <c r="C8" s="18">
        <v>78252000</v>
      </c>
      <c r="D8" s="18">
        <v>78079490.409666032</v>
      </c>
      <c r="E8" s="18">
        <v>76785255.990875244</v>
      </c>
      <c r="F8" s="18">
        <v>74002049.374083593</v>
      </c>
      <c r="G8" s="18">
        <v>74934856.883143023</v>
      </c>
      <c r="H8" s="18">
        <v>73937333.413178653</v>
      </c>
      <c r="I8" s="26">
        <f t="shared" si="3"/>
        <v>377738986.07094657</v>
      </c>
    </row>
    <row r="9" spans="1:9" x14ac:dyDescent="0.2">
      <c r="A9" s="75" t="s">
        <v>7</v>
      </c>
      <c r="B9" s="18">
        <v>21777163.130000003</v>
      </c>
      <c r="C9" s="18">
        <v>19520000</v>
      </c>
      <c r="D9" s="18">
        <v>21625728.158384454</v>
      </c>
      <c r="E9" s="18">
        <v>22198225.207276829</v>
      </c>
      <c r="F9" s="18">
        <v>21517117.080059182</v>
      </c>
      <c r="G9" s="18">
        <v>20873926.209100422</v>
      </c>
      <c r="H9" s="18">
        <v>20288111.854470443</v>
      </c>
      <c r="I9" s="26">
        <f t="shared" si="3"/>
        <v>106503108.50929134</v>
      </c>
    </row>
    <row r="10" spans="1:9" x14ac:dyDescent="0.2">
      <c r="A10" s="75" t="s">
        <v>8</v>
      </c>
      <c r="B10" s="18">
        <v>21386212.41</v>
      </c>
      <c r="C10" s="18">
        <v>23677550</v>
      </c>
      <c r="D10" s="18">
        <v>15361075.441431446</v>
      </c>
      <c r="E10" s="18">
        <v>15499476.650025381</v>
      </c>
      <c r="F10" s="18">
        <v>17925790.641505998</v>
      </c>
      <c r="G10" s="18">
        <v>15667066.326719217</v>
      </c>
      <c r="H10" s="18">
        <v>13597072.396351244</v>
      </c>
      <c r="I10" s="26">
        <f t="shared" si="3"/>
        <v>78050481.456033289</v>
      </c>
    </row>
    <row r="11" spans="1:9" x14ac:dyDescent="0.2">
      <c r="A11" s="75" t="s">
        <v>9</v>
      </c>
      <c r="B11" s="18">
        <v>31163992.213399995</v>
      </c>
      <c r="C11" s="18">
        <v>31661000</v>
      </c>
      <c r="D11" s="18">
        <v>28309969.358072218</v>
      </c>
      <c r="E11" s="18">
        <v>27657390.581548497</v>
      </c>
      <c r="F11" s="18">
        <v>26472065.248295851</v>
      </c>
      <c r="G11" s="18">
        <v>26278563.386897951</v>
      </c>
      <c r="H11" s="18">
        <v>25859837.039593622</v>
      </c>
      <c r="I11" s="26">
        <f t="shared" si="3"/>
        <v>134577825.61440814</v>
      </c>
    </row>
    <row r="12" spans="1:9" x14ac:dyDescent="0.2">
      <c r="A12" s="75" t="s">
        <v>10</v>
      </c>
      <c r="B12" s="18">
        <v>2221791.98</v>
      </c>
      <c r="C12" s="18">
        <v>2673000</v>
      </c>
      <c r="D12" s="18">
        <v>3118354.595777283</v>
      </c>
      <c r="E12" s="18">
        <v>2996422.5504708048</v>
      </c>
      <c r="F12" s="18">
        <v>2885507.1245216355</v>
      </c>
      <c r="G12" s="18">
        <v>2786635.5796542382</v>
      </c>
      <c r="H12" s="18">
        <v>2718980.7659929893</v>
      </c>
      <c r="I12" s="26">
        <f t="shared" si="3"/>
        <v>14505900.616416952</v>
      </c>
    </row>
    <row r="13" spans="1:9" x14ac:dyDescent="0.2">
      <c r="A13" s="75" t="s">
        <v>42</v>
      </c>
      <c r="B13" s="18">
        <v>6673787.0699999994</v>
      </c>
      <c r="C13" s="18">
        <v>7090000</v>
      </c>
      <c r="D13" s="18">
        <v>6251749.4870325914</v>
      </c>
      <c r="E13" s="18">
        <v>5573731.3358436041</v>
      </c>
      <c r="F13" s="18">
        <v>5321023.588145203</v>
      </c>
      <c r="G13" s="18">
        <v>4690687.2217009449</v>
      </c>
      <c r="H13" s="18">
        <v>4970226.8986077625</v>
      </c>
      <c r="I13" s="26">
        <f t="shared" si="3"/>
        <v>26807418.531330109</v>
      </c>
    </row>
    <row r="14" spans="1:9" x14ac:dyDescent="0.2">
      <c r="A14" s="75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26">
        <f t="shared" si="3"/>
        <v>0</v>
      </c>
    </row>
    <row r="15" spans="1:9" x14ac:dyDescent="0.2">
      <c r="A15" s="75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26">
        <f t="shared" si="3"/>
        <v>0</v>
      </c>
    </row>
    <row r="16" spans="1:9" x14ac:dyDescent="0.2">
      <c r="A16" s="231" t="s">
        <v>71</v>
      </c>
      <c r="B16" s="65">
        <f t="shared" ref="B16:I16" si="4">SUM(B17:B25)</f>
        <v>4719107.49</v>
      </c>
      <c r="C16" s="65">
        <f t="shared" si="4"/>
        <v>4685000.0000000009</v>
      </c>
      <c r="D16" s="65">
        <f t="shared" si="4"/>
        <v>4871685.6461684583</v>
      </c>
      <c r="E16" s="61">
        <f t="shared" si="4"/>
        <v>4900371.701176554</v>
      </c>
      <c r="F16" s="61">
        <f t="shared" si="4"/>
        <v>4931209.5302450703</v>
      </c>
      <c r="G16" s="61">
        <f t="shared" si="4"/>
        <v>4962422.0484820548</v>
      </c>
      <c r="H16" s="61">
        <f t="shared" si="4"/>
        <v>4995526.1100107534</v>
      </c>
      <c r="I16" s="62">
        <f t="shared" si="4"/>
        <v>24661215.036082894</v>
      </c>
    </row>
    <row r="17" spans="1:9" x14ac:dyDescent="0.2">
      <c r="A17" s="75" t="s">
        <v>5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26">
        <f t="shared" ref="I17:I25" si="5">SUM(D17:H17)</f>
        <v>0</v>
      </c>
    </row>
    <row r="18" spans="1:9" x14ac:dyDescent="0.2">
      <c r="A18" s="75" t="s">
        <v>6</v>
      </c>
      <c r="B18" s="18">
        <v>2340000</v>
      </c>
      <c r="C18" s="18">
        <v>2340000.0000000005</v>
      </c>
      <c r="D18" s="18">
        <v>2438949.317544431</v>
      </c>
      <c r="E18" s="18">
        <v>2456659.8469963246</v>
      </c>
      <c r="F18" s="18">
        <v>2474370.3764482187</v>
      </c>
      <c r="G18" s="18">
        <v>2492080.9059001128</v>
      </c>
      <c r="H18" s="18">
        <v>2509791.4353520069</v>
      </c>
      <c r="I18" s="26">
        <f t="shared" si="5"/>
        <v>12371851.882241094</v>
      </c>
    </row>
    <row r="19" spans="1:9" x14ac:dyDescent="0.2">
      <c r="A19" s="75" t="s">
        <v>7</v>
      </c>
      <c r="B19" s="18">
        <v>1755000</v>
      </c>
      <c r="C19" s="18">
        <v>1755000.0000000005</v>
      </c>
      <c r="D19" s="18">
        <v>1829211.9881583231</v>
      </c>
      <c r="E19" s="18">
        <v>1842494.8852472436</v>
      </c>
      <c r="F19" s="18">
        <v>1855777.782336164</v>
      </c>
      <c r="G19" s="18">
        <v>1869060.6794250847</v>
      </c>
      <c r="H19" s="18">
        <v>1882343.5765140052</v>
      </c>
      <c r="I19" s="26">
        <f t="shared" si="5"/>
        <v>9278888.9116808213</v>
      </c>
    </row>
    <row r="20" spans="1:9" s="6" customFormat="1" x14ac:dyDescent="0.2">
      <c r="A20" s="75" t="s">
        <v>8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26">
        <f t="shared" si="5"/>
        <v>0</v>
      </c>
    </row>
    <row r="21" spans="1:9" x14ac:dyDescent="0.2">
      <c r="A21" s="75" t="s">
        <v>9</v>
      </c>
      <c r="B21" s="18">
        <v>405000</v>
      </c>
      <c r="C21" s="18">
        <v>405000.00000000006</v>
      </c>
      <c r="D21" s="18">
        <v>422125.84342115145</v>
      </c>
      <c r="E21" s="18">
        <v>425191.12736474851</v>
      </c>
      <c r="F21" s="18">
        <v>428256.41130834556</v>
      </c>
      <c r="G21" s="18">
        <v>431321.69525194255</v>
      </c>
      <c r="H21" s="18">
        <v>434386.97919553961</v>
      </c>
      <c r="I21" s="26">
        <f t="shared" si="5"/>
        <v>2141282.0565417279</v>
      </c>
    </row>
    <row r="22" spans="1:9" x14ac:dyDescent="0.2">
      <c r="A22" s="75" t="s">
        <v>10</v>
      </c>
      <c r="B22" s="18">
        <v>185434.99</v>
      </c>
      <c r="C22" s="18">
        <v>185000</v>
      </c>
      <c r="D22" s="18">
        <v>181398.49704455235</v>
      </c>
      <c r="E22" s="18">
        <v>176025.84156823772</v>
      </c>
      <c r="F22" s="18">
        <v>172804.96015234198</v>
      </c>
      <c r="G22" s="18">
        <v>169958.76790491521</v>
      </c>
      <c r="H22" s="18">
        <v>169004.11894920125</v>
      </c>
      <c r="I22" s="26">
        <f t="shared" si="5"/>
        <v>869192.18561924854</v>
      </c>
    </row>
    <row r="23" spans="1:9" x14ac:dyDescent="0.2">
      <c r="A23" s="75" t="s">
        <v>42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26">
        <f t="shared" si="5"/>
        <v>0</v>
      </c>
    </row>
    <row r="24" spans="1:9" x14ac:dyDescent="0.2">
      <c r="A24" s="75" t="s">
        <v>11</v>
      </c>
      <c r="B24" s="18">
        <v>16836.25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26">
        <f t="shared" si="5"/>
        <v>0</v>
      </c>
    </row>
    <row r="25" spans="1:9" x14ac:dyDescent="0.2">
      <c r="A25" s="75" t="s">
        <v>12</v>
      </c>
      <c r="B25" s="18">
        <v>16836.25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26">
        <f t="shared" si="5"/>
        <v>0</v>
      </c>
    </row>
    <row r="26" spans="1:9" x14ac:dyDescent="0.2">
      <c r="A26" s="231" t="s">
        <v>47</v>
      </c>
      <c r="B26" s="65">
        <f t="shared" ref="B26:I26" si="6">SUM(B27:B35)</f>
        <v>38070347.349999994</v>
      </c>
      <c r="C26" s="65">
        <f t="shared" si="6"/>
        <v>37615490</v>
      </c>
      <c r="D26" s="65">
        <f t="shared" si="6"/>
        <v>39924110.505016416</v>
      </c>
      <c r="E26" s="61">
        <f t="shared" si="6"/>
        <v>34086758.892864227</v>
      </c>
      <c r="F26" s="65">
        <f t="shared" si="6"/>
        <v>29137716.449579958</v>
      </c>
      <c r="G26" s="65">
        <f t="shared" si="6"/>
        <v>30626452.379765294</v>
      </c>
      <c r="H26" s="65">
        <f t="shared" si="6"/>
        <v>29480756.124795273</v>
      </c>
      <c r="I26" s="66">
        <f t="shared" si="6"/>
        <v>163255794.35202113</v>
      </c>
    </row>
    <row r="27" spans="1:9" x14ac:dyDescent="0.2">
      <c r="A27" s="75" t="s">
        <v>5</v>
      </c>
      <c r="B27" s="18">
        <v>4298492.2857999997</v>
      </c>
      <c r="C27" s="18">
        <v>4697000</v>
      </c>
      <c r="D27" s="18">
        <v>5565791.6908708056</v>
      </c>
      <c r="E27" s="18">
        <v>4062033.7642732193</v>
      </c>
      <c r="F27" s="18">
        <v>636153.40820263792</v>
      </c>
      <c r="G27" s="18">
        <v>854764.24511567166</v>
      </c>
      <c r="H27" s="18">
        <v>3284562.881091089</v>
      </c>
      <c r="I27" s="26">
        <f t="shared" ref="I27:I35" si="7">SUM(D27:H27)</f>
        <v>14403305.989553422</v>
      </c>
    </row>
    <row r="28" spans="1:9" x14ac:dyDescent="0.2">
      <c r="A28" s="75" t="s">
        <v>6</v>
      </c>
      <c r="B28" s="18">
        <v>20380449.002326168</v>
      </c>
      <c r="C28" s="18">
        <v>21676489.759467363</v>
      </c>
      <c r="D28" s="18">
        <v>23208822.064623926</v>
      </c>
      <c r="E28" s="18">
        <v>19478312.318669945</v>
      </c>
      <c r="F28" s="18">
        <v>18425160.519497577</v>
      </c>
      <c r="G28" s="18">
        <v>18099114.95088153</v>
      </c>
      <c r="H28" s="18">
        <v>17974500.374187328</v>
      </c>
      <c r="I28" s="26">
        <f t="shared" si="7"/>
        <v>97185910.227860302</v>
      </c>
    </row>
    <row r="29" spans="1:9" x14ac:dyDescent="0.2">
      <c r="A29" s="75" t="s">
        <v>7</v>
      </c>
      <c r="B29" s="18">
        <v>4246207.9186129123</v>
      </c>
      <c r="C29" s="18">
        <v>2524481.2713090316</v>
      </c>
      <c r="D29" s="18">
        <v>2446674.0850358997</v>
      </c>
      <c r="E29" s="18">
        <v>2289190.6335779675</v>
      </c>
      <c r="F29" s="18">
        <v>2220591.9406635109</v>
      </c>
      <c r="G29" s="18">
        <v>2179898.076167712</v>
      </c>
      <c r="H29" s="18">
        <v>2163365.9975412558</v>
      </c>
      <c r="I29" s="26">
        <f t="shared" si="7"/>
        <v>11299720.732986346</v>
      </c>
    </row>
    <row r="30" spans="1:9" x14ac:dyDescent="0.2">
      <c r="A30" s="75" t="s">
        <v>8</v>
      </c>
      <c r="B30" s="18">
        <v>1980075.8049999999</v>
      </c>
      <c r="C30" s="18">
        <v>930000</v>
      </c>
      <c r="D30" s="18">
        <v>1803832.7709978563</v>
      </c>
      <c r="E30" s="18">
        <v>2703935.9564327095</v>
      </c>
      <c r="F30" s="18">
        <v>2827348.4809006131</v>
      </c>
      <c r="G30" s="18">
        <v>4617109.4995078184</v>
      </c>
      <c r="H30" s="18">
        <v>1279821.1453625686</v>
      </c>
      <c r="I30" s="26">
        <f t="shared" si="7"/>
        <v>13232047.853201566</v>
      </c>
    </row>
    <row r="31" spans="1:9" x14ac:dyDescent="0.2">
      <c r="A31" s="75" t="s">
        <v>9</v>
      </c>
      <c r="B31" s="18">
        <v>4203324.3502609134</v>
      </c>
      <c r="C31" s="18">
        <v>4414228.9692236036</v>
      </c>
      <c r="D31" s="18">
        <v>4369086.8582883794</v>
      </c>
      <c r="E31" s="18">
        <v>3497239.200141802</v>
      </c>
      <c r="F31" s="18">
        <v>3210625.0808176533</v>
      </c>
      <c r="G31" s="18">
        <v>3097063.8877029163</v>
      </c>
      <c r="H31" s="18">
        <v>3019335.5117510715</v>
      </c>
      <c r="I31" s="26">
        <f t="shared" si="7"/>
        <v>17193350.538701821</v>
      </c>
    </row>
    <row r="32" spans="1:9" x14ac:dyDescent="0.2">
      <c r="A32" s="75" t="s">
        <v>10</v>
      </c>
      <c r="B32" s="18">
        <v>30750</v>
      </c>
      <c r="C32" s="18">
        <v>103290</v>
      </c>
      <c r="D32" s="18">
        <v>629687.0373466668</v>
      </c>
      <c r="E32" s="18">
        <v>221841.45306464838</v>
      </c>
      <c r="F32" s="18">
        <v>26745.188332843638</v>
      </c>
      <c r="G32" s="18">
        <v>26304.680446832725</v>
      </c>
      <c r="H32" s="18">
        <v>26156.928518359069</v>
      </c>
      <c r="I32" s="26">
        <f t="shared" si="7"/>
        <v>930735.28770935046</v>
      </c>
    </row>
    <row r="33" spans="1:9" x14ac:dyDescent="0.2">
      <c r="A33" s="75" t="s">
        <v>42</v>
      </c>
      <c r="B33" s="18">
        <v>2861047.9580000006</v>
      </c>
      <c r="C33" s="18">
        <v>2870000</v>
      </c>
      <c r="D33" s="18">
        <v>1880162.2705488354</v>
      </c>
      <c r="E33" s="18">
        <v>1814745.7901193083</v>
      </c>
      <c r="F33" s="18">
        <v>1771988.1252130913</v>
      </c>
      <c r="G33" s="18">
        <v>1733407.9824807937</v>
      </c>
      <c r="H33" s="18">
        <v>1714329.7659733458</v>
      </c>
      <c r="I33" s="26">
        <f t="shared" si="7"/>
        <v>8914633.9343353752</v>
      </c>
    </row>
    <row r="34" spans="1:9" x14ac:dyDescent="0.2">
      <c r="A34" s="75" t="s">
        <v>11</v>
      </c>
      <c r="B34" s="18">
        <v>0</v>
      </c>
      <c r="C34" s="18">
        <v>200000</v>
      </c>
      <c r="D34" s="18">
        <v>10026.863652016988</v>
      </c>
      <c r="E34" s="18">
        <v>9729.8882923091387</v>
      </c>
      <c r="F34" s="18">
        <v>9551.8529760155852</v>
      </c>
      <c r="G34" s="18">
        <v>9394.5287310116873</v>
      </c>
      <c r="H34" s="18">
        <v>9341.7601851282379</v>
      </c>
      <c r="I34" s="26">
        <f t="shared" si="7"/>
        <v>48044.893836481642</v>
      </c>
    </row>
    <row r="35" spans="1:9" x14ac:dyDescent="0.2">
      <c r="A35" s="75" t="s">
        <v>12</v>
      </c>
      <c r="B35" s="18">
        <v>70000.03</v>
      </c>
      <c r="C35" s="18">
        <v>200000</v>
      </c>
      <c r="D35" s="18">
        <v>10026.863652016988</v>
      </c>
      <c r="E35" s="18">
        <v>9729.8882923091387</v>
      </c>
      <c r="F35" s="18">
        <v>9551.8529760155852</v>
      </c>
      <c r="G35" s="18">
        <v>9394.5287310116873</v>
      </c>
      <c r="H35" s="18">
        <v>9341.7601851282379</v>
      </c>
      <c r="I35" s="26">
        <f t="shared" si="7"/>
        <v>48044.893836481642</v>
      </c>
    </row>
    <row r="36" spans="1:9" x14ac:dyDescent="0.2">
      <c r="A36" s="231" t="s">
        <v>69</v>
      </c>
      <c r="B36" s="61">
        <f>SUM(B37:B42)</f>
        <v>84672789.62279658</v>
      </c>
      <c r="C36" s="61">
        <f t="shared" ref="C36:I36" si="8">SUM(C37:C42)</f>
        <v>121110811.87172729</v>
      </c>
      <c r="D36" s="61">
        <f t="shared" si="8"/>
        <v>145860225.68213788</v>
      </c>
      <c r="E36" s="61">
        <f t="shared" si="8"/>
        <v>83287385.923200816</v>
      </c>
      <c r="F36" s="61">
        <f t="shared" si="8"/>
        <v>94591605.937263265</v>
      </c>
      <c r="G36" s="61">
        <f t="shared" si="8"/>
        <v>88353797.876898319</v>
      </c>
      <c r="H36" s="61">
        <f t="shared" si="8"/>
        <v>82146577.725539148</v>
      </c>
      <c r="I36" s="62">
        <f t="shared" si="8"/>
        <v>494239593.14503944</v>
      </c>
    </row>
    <row r="37" spans="1:9" x14ac:dyDescent="0.2">
      <c r="A37" s="75" t="s">
        <v>63</v>
      </c>
      <c r="B37" s="18">
        <v>38342426.727203168</v>
      </c>
      <c r="C37" s="18">
        <v>43331769.028011307</v>
      </c>
      <c r="D37" s="18">
        <v>58846941.51592239</v>
      </c>
      <c r="E37" s="18">
        <v>29356646.241275545</v>
      </c>
      <c r="F37" s="18">
        <v>33674209.735372677</v>
      </c>
      <c r="G37" s="18">
        <v>21306029.202946451</v>
      </c>
      <c r="H37" s="18">
        <v>20860312.787244096</v>
      </c>
      <c r="I37" s="26">
        <f t="shared" ref="I37:I45" si="9">SUM(D37:H37)</f>
        <v>164044139.48276114</v>
      </c>
    </row>
    <row r="38" spans="1:9" x14ac:dyDescent="0.2">
      <c r="A38" s="75" t="s">
        <v>64</v>
      </c>
      <c r="B38" s="18">
        <v>6642008.4524025936</v>
      </c>
      <c r="C38" s="18">
        <v>5771904.8110711342</v>
      </c>
      <c r="D38" s="18">
        <v>2394842.9662843291</v>
      </c>
      <c r="E38" s="18">
        <v>2353322.3902352704</v>
      </c>
      <c r="F38" s="18">
        <v>2359034.4680522587</v>
      </c>
      <c r="G38" s="18">
        <v>2382557.4920018767</v>
      </c>
      <c r="H38" s="18">
        <v>2332715.0283769323</v>
      </c>
      <c r="I38" s="26">
        <f t="shared" si="9"/>
        <v>11822472.344950669</v>
      </c>
    </row>
    <row r="39" spans="1:9" x14ac:dyDescent="0.2">
      <c r="A39" s="75" t="s">
        <v>65</v>
      </c>
      <c r="B39" s="18">
        <v>19912950.45334712</v>
      </c>
      <c r="C39" s="18">
        <v>31799876.622494496</v>
      </c>
      <c r="D39" s="18">
        <v>30775007.926492654</v>
      </c>
      <c r="E39" s="18">
        <v>30206444.874864757</v>
      </c>
      <c r="F39" s="18">
        <v>34271735.126040794</v>
      </c>
      <c r="G39" s="18">
        <v>39594179.087233014</v>
      </c>
      <c r="H39" s="18">
        <v>33914633.556040108</v>
      </c>
      <c r="I39" s="26">
        <f t="shared" si="9"/>
        <v>168762000.57067132</v>
      </c>
    </row>
    <row r="40" spans="1:9" x14ac:dyDescent="0.2">
      <c r="A40" s="75" t="s">
        <v>66</v>
      </c>
      <c r="B40" s="18">
        <v>12526980.989843702</v>
      </c>
      <c r="C40" s="18">
        <v>29707261.410150345</v>
      </c>
      <c r="D40" s="18">
        <v>14466927.859163037</v>
      </c>
      <c r="E40" s="18">
        <v>8865542.6818583105</v>
      </c>
      <c r="F40" s="18">
        <v>12997018.710674476</v>
      </c>
      <c r="G40" s="18">
        <v>12947101.655189555</v>
      </c>
      <c r="H40" s="18">
        <v>12676251.761550667</v>
      </c>
      <c r="I40" s="26">
        <f t="shared" si="9"/>
        <v>61952842.66843605</v>
      </c>
    </row>
    <row r="41" spans="1:9" x14ac:dyDescent="0.2">
      <c r="A41" s="75" t="s">
        <v>181</v>
      </c>
      <c r="B41" s="18">
        <v>0</v>
      </c>
      <c r="C41" s="18">
        <v>0</v>
      </c>
      <c r="D41" s="18">
        <v>26064831.202994082</v>
      </c>
      <c r="E41" s="18">
        <v>1954317.4650326706</v>
      </c>
      <c r="F41" s="18">
        <v>373837.23799451842</v>
      </c>
      <c r="G41" s="18">
        <v>3461532.3637694358</v>
      </c>
      <c r="H41" s="18">
        <v>86310.953747445019</v>
      </c>
      <c r="I41" s="26">
        <f t="shared" si="9"/>
        <v>31940829.223538149</v>
      </c>
    </row>
    <row r="42" spans="1:9" x14ac:dyDescent="0.2">
      <c r="A42" s="75" t="s">
        <v>179</v>
      </c>
      <c r="B42" s="18">
        <v>7248423</v>
      </c>
      <c r="C42" s="18">
        <v>10500000</v>
      </c>
      <c r="D42" s="18">
        <v>13311674.211281404</v>
      </c>
      <c r="E42" s="18">
        <v>10551112.269934274</v>
      </c>
      <c r="F42" s="18">
        <v>10915770.659128528</v>
      </c>
      <c r="G42" s="18">
        <v>8662398.0757579766</v>
      </c>
      <c r="H42" s="18">
        <v>12276353.638579885</v>
      </c>
      <c r="I42" s="26">
        <f t="shared" si="9"/>
        <v>55717308.854682066</v>
      </c>
    </row>
    <row r="43" spans="1:9" x14ac:dyDescent="0.2">
      <c r="A43" s="231" t="s">
        <v>94</v>
      </c>
      <c r="B43" s="61">
        <f t="shared" ref="B43:H43" si="10">SUM(B44:B45)</f>
        <v>88030483.974999994</v>
      </c>
      <c r="C43" s="61">
        <f t="shared" si="10"/>
        <v>87241353.881406516</v>
      </c>
      <c r="D43" s="61">
        <f t="shared" si="10"/>
        <v>88481070.247566909</v>
      </c>
      <c r="E43" s="61">
        <f t="shared" si="10"/>
        <v>88389743.068503663</v>
      </c>
      <c r="F43" s="61">
        <f t="shared" si="10"/>
        <v>88332971.987676442</v>
      </c>
      <c r="G43" s="61">
        <f t="shared" si="10"/>
        <v>88298991.380449295</v>
      </c>
      <c r="H43" s="61">
        <f t="shared" si="10"/>
        <v>88282764.328954756</v>
      </c>
      <c r="I43" s="62">
        <f t="shared" si="9"/>
        <v>441785541.01315105</v>
      </c>
    </row>
    <row r="44" spans="1:9" x14ac:dyDescent="0.2">
      <c r="A44" s="75" t="s">
        <v>44</v>
      </c>
      <c r="B44" s="18">
        <v>3057983.9749999973</v>
      </c>
      <c r="C44" s="18">
        <v>821412.75230651826</v>
      </c>
      <c r="D44" s="18">
        <v>2061129.1184668869</v>
      </c>
      <c r="E44" s="18">
        <v>1969801.9394036727</v>
      </c>
      <c r="F44" s="18">
        <v>1913030.8585764188</v>
      </c>
      <c r="G44" s="18">
        <v>1879050.2513492997</v>
      </c>
      <c r="H44" s="18">
        <v>1862823.1998547502</v>
      </c>
      <c r="I44" s="26">
        <f t="shared" si="9"/>
        <v>9685835.3676510286</v>
      </c>
    </row>
    <row r="45" spans="1:9" x14ac:dyDescent="0.2">
      <c r="A45" s="75" t="s">
        <v>16</v>
      </c>
      <c r="B45" s="18">
        <v>84972500</v>
      </c>
      <c r="C45" s="18">
        <v>86419941.129099995</v>
      </c>
      <c r="D45" s="18">
        <v>86419941.129100025</v>
      </c>
      <c r="E45" s="18">
        <v>86419941.129099995</v>
      </c>
      <c r="F45" s="18">
        <v>86419941.129100025</v>
      </c>
      <c r="G45" s="18">
        <v>86419941.129099995</v>
      </c>
      <c r="H45" s="18">
        <v>86419941.12910001</v>
      </c>
      <c r="I45" s="26">
        <f t="shared" si="9"/>
        <v>432099705.64550006</v>
      </c>
    </row>
    <row r="46" spans="1:9" ht="14.25" x14ac:dyDescent="0.2">
      <c r="B46"/>
      <c r="C46"/>
      <c r="D46"/>
      <c r="E46"/>
      <c r="F46"/>
      <c r="G46"/>
      <c r="H46"/>
      <c r="I46"/>
    </row>
    <row r="47" spans="1:9" customFormat="1" ht="14.25" x14ac:dyDescent="0.2"/>
    <row r="48" spans="1:9" customFormat="1" ht="14.25" x14ac:dyDescent="0.2"/>
    <row r="49" customFormat="1" ht="14.25" x14ac:dyDescent="0.2"/>
    <row r="50" customFormat="1" ht="14.25" x14ac:dyDescent="0.2"/>
    <row r="51" customFormat="1" ht="14.25" x14ac:dyDescent="0.2"/>
    <row r="52" customFormat="1" ht="14.25" x14ac:dyDescent="0.2"/>
    <row r="53" customFormat="1" ht="14.25" x14ac:dyDescent="0.2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b 7 7 b f 4 a 4 - 5 7 d b - 4 9 b e - 9 0 2 e - c 1 d a d 0 f 0 2 6 b a "   x m l n s = " h t t p : / / s c h e m a s . m i c r o s o f t . c o m / D a t a M a s h u p " > A A A A A B c D A A B Q S w M E F A A C A A g A N 1 d 9 S u / F I S G n A A A A + A A A A B I A H A B D b 2 5 m a W c v U G F j a 2 F n Z S 5 4 b W w g o h g A K K A U A A A A A A A A A A A A A A A A A A A A A A A A A A A A h Y / f C o I w H I V f R X b v / p h G y M 9 J d J s Q R N H t W E t H O s P N 5 r t 1 0 S P 1 C g l l d d f l O X w H v v O 4 3 S E f m j q 4 q s 7 q 1 m S I Y Y o C Z W R 7 1 K b M U O 9 O 4 Q L l H D Z C n k W p g h E 2 N h 2 s z l D l 3 C U l x H u P / Q y 3 X U k i S h k 5 F O u t r F Q j Q m 2 s E 0 Y q 9 F k d / 6 8 Q h / 1 L h k c 4 p j h O k h i z O Q M y 1 V B o 8 0 W i 0 R h T I D 8 l r P r a 9 Z 3 i y o T L H Z A p A n m / 4 E 9 Q S w M E F A A C A A g A N 1 d 9 S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D d X f U o o i k e 4 D g A A A B E A A A A T A B w A R m 9 y b X V s Y X M v U 2 V j d G l v b j E u b S C i G A A o o B Q A A A A A A A A A A A A A A A A A A A A A A A A A A A A r T k 0 u y c z P U w i G 0 I b W A F B L A Q I t A B Q A A g A I A D d X f U r v x S E h p w A A A P g A A A A S A A A A A A A A A A A A A A A A A A A A A A B D b 2 5 m a W c v U G F j a 2 F n Z S 5 4 b W x Q S w E C L Q A U A A I A C A A 3 V 3 1 K D 8 r p q 6 Q A A A D p A A A A E w A A A A A A A A A A A A A A A A D z A A A A W 0 N v b n R l b n R f V H l w Z X N d L n h t b F B L A Q I t A B Q A A g A I A D d X f U o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J M s s S V L O v S 6 d F M f q Q 0 H a O A A A A A A I A A A A A A A N m A A D A A A A A E A A A A P W X n n c P 1 s i p E y c x p y L B s a 8 A A A A A B I A A A K A A A A A Q A A A A f 9 V K k V S D Y q e 4 l r B 6 o T n y l l A A A A D H p x N E 5 m y J w P + p o Z W 2 p j e Y Y o W / c N Z f l e 9 X b r j t F x X q q 1 T H g l 1 m Q w 3 2 C n L a E I X u r M 8 J u H Q i 8 k r 3 / s l A L a W h C T f H D l e W / s 5 b A Y / 7 Z o 2 A A P Q E K x Q A A A B J 3 I m a 3 3 6 U a 0 6 a 0 P 1 8 3 U T q 6 Y x n 5 w = = < / D a t a M a s h u p > 
</file>

<file path=customXml/itemProps1.xml><?xml version="1.0" encoding="utf-8"?>
<ds:datastoreItem xmlns:ds="http://schemas.openxmlformats.org/officeDocument/2006/customXml" ds:itemID="{69669E0D-634C-4B71-839C-2940929B4E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Reset RIN inputs</vt:lpstr>
      <vt:lpstr>PTRM inputs</vt:lpstr>
      <vt:lpstr>Sensitivities</vt:lpstr>
      <vt:lpstr>Start &amp; end pool</vt:lpstr>
      <vt:lpstr>Summary_REAL</vt:lpstr>
      <vt:lpstr>Capex_OHs</vt:lpstr>
      <vt:lpstr>Capex_fully_loaded</vt:lpstr>
      <vt:lpstr>Asset growth factor</vt:lpstr>
      <vt:lpstr>Direct_REAL</vt:lpstr>
      <vt:lpstr>LRMC</vt:lpstr>
      <vt:lpstr>Escalation_Rates</vt:lpstr>
      <vt:lpstr>CPI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Justine Langdon</dc:creator>
  <cp:lastModifiedBy>Jorgensen, Lynley</cp:lastModifiedBy>
  <dcterms:created xsi:type="dcterms:W3CDTF">2017-03-17T00:42:24Z</dcterms:created>
  <dcterms:modified xsi:type="dcterms:W3CDTF">2018-10-27T04:21:23Z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