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tsaf\AppData\Roaming\iManage\Work\Recent\65197 - Evoenergy distribution gas access arrangement 2021-26\"/>
    </mc:Choice>
  </mc:AlternateContent>
  <bookViews>
    <workbookView xWindow="0" yWindow="0" windowWidth="19200" windowHeight="6470"/>
  </bookViews>
  <sheets>
    <sheet name="Draft decision" sheetId="1" r:id="rId1"/>
  </sheets>
  <definedNames>
    <definedName name="dms_PRCP_BaseYear" localSheetId="0">'Draft decision'!$C$23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1" l="1"/>
  <c r="B48" i="1"/>
  <c r="B47" i="1"/>
  <c r="B46" i="1"/>
  <c r="B45" i="1"/>
  <c r="K53" i="1"/>
  <c r="J53" i="1"/>
  <c r="I53" i="1"/>
  <c r="G53" i="1"/>
  <c r="F53" i="1"/>
  <c r="N42" i="1"/>
  <c r="L37" i="1"/>
  <c r="K37" i="1"/>
  <c r="J37" i="1"/>
  <c r="I37" i="1"/>
  <c r="H37" i="1"/>
  <c r="G37" i="1"/>
  <c r="F37" i="1"/>
  <c r="N27" i="1"/>
  <c r="N16" i="1"/>
  <c r="M17" i="1" s="1"/>
  <c r="M16" i="1"/>
  <c r="L16" i="1"/>
  <c r="K16" i="1"/>
  <c r="J16" i="1"/>
  <c r="I16" i="1"/>
  <c r="H16" i="1"/>
  <c r="G16" i="1"/>
  <c r="F16" i="1"/>
  <c r="E16" i="1"/>
  <c r="D16" i="1"/>
  <c r="S46" i="1" l="1"/>
  <c r="S50" i="1"/>
  <c r="S48" i="1"/>
  <c r="S45" i="1"/>
  <c r="S43" i="1"/>
  <c r="L17" i="1"/>
  <c r="R51" i="1" s="1"/>
  <c r="S52" i="1"/>
  <c r="S49" i="1"/>
  <c r="S47" i="1"/>
  <c r="S51" i="1"/>
  <c r="H53" i="1"/>
  <c r="R47" i="1" l="1"/>
  <c r="R50" i="1"/>
  <c r="R46" i="1"/>
  <c r="R48" i="1"/>
  <c r="R45" i="1"/>
  <c r="R43" i="1"/>
  <c r="K17" i="1"/>
  <c r="R52" i="1"/>
  <c r="S53" i="1"/>
  <c r="R49" i="1"/>
  <c r="R53" i="1" l="1"/>
  <c r="Q52" i="1"/>
  <c r="Q51" i="1"/>
  <c r="Q50" i="1"/>
  <c r="Q46" i="1"/>
  <c r="J17" i="1"/>
  <c r="Q49" i="1"/>
  <c r="Q48" i="1"/>
  <c r="Q43" i="1"/>
  <c r="Q45" i="1"/>
  <c r="Q47" i="1"/>
  <c r="I17" i="1" l="1"/>
  <c r="P52" i="1"/>
  <c r="P49" i="1"/>
  <c r="P47" i="1"/>
  <c r="P50" i="1"/>
  <c r="P46" i="1"/>
  <c r="P48" i="1"/>
  <c r="P51" i="1"/>
  <c r="P45" i="1"/>
  <c r="P43" i="1"/>
  <c r="P53" i="1" s="1"/>
  <c r="Q53" i="1"/>
  <c r="O50" i="1" l="1"/>
  <c r="O48" i="1"/>
  <c r="O43" i="1"/>
  <c r="H17" i="1"/>
  <c r="O52" i="1"/>
  <c r="O49" i="1"/>
  <c r="O47" i="1"/>
  <c r="O51" i="1"/>
  <c r="O45" i="1"/>
  <c r="O46" i="1"/>
  <c r="T34" i="1" l="1"/>
  <c r="P34" i="1"/>
  <c r="Q33" i="1"/>
  <c r="Q32" i="1"/>
  <c r="Q31" i="1"/>
  <c r="S30" i="1"/>
  <c r="O30" i="1"/>
  <c r="Q28" i="1"/>
  <c r="Q37" i="1" s="1"/>
  <c r="S34" i="1"/>
  <c r="T33" i="1"/>
  <c r="P33" i="1"/>
  <c r="T32" i="1"/>
  <c r="P32" i="1"/>
  <c r="G17" i="1"/>
  <c r="F17" i="1" s="1"/>
  <c r="E17" i="1" s="1"/>
  <c r="D17" i="1" s="1"/>
  <c r="Q30" i="1"/>
  <c r="S31" i="1"/>
  <c r="P31" i="1"/>
  <c r="O31" i="1"/>
  <c r="S32" i="1"/>
  <c r="S28" i="1"/>
  <c r="S37" i="1" s="1"/>
  <c r="N52" i="1"/>
  <c r="N43" i="1"/>
  <c r="N50" i="1"/>
  <c r="R33" i="1"/>
  <c r="S33" i="1"/>
  <c r="T31" i="1"/>
  <c r="O33" i="1"/>
  <c r="P30" i="1"/>
  <c r="O34" i="1"/>
  <c r="N45" i="1"/>
  <c r="R28" i="1"/>
  <c r="R31" i="1"/>
  <c r="R32" i="1"/>
  <c r="Q34" i="1"/>
  <c r="T30" i="1"/>
  <c r="N47" i="1"/>
  <c r="P28" i="1"/>
  <c r="N48" i="1"/>
  <c r="R30" i="1"/>
  <c r="R34" i="1"/>
  <c r="N51" i="1"/>
  <c r="O32" i="1"/>
  <c r="O28" i="1"/>
  <c r="N49" i="1"/>
  <c r="T28" i="1"/>
  <c r="N46" i="1"/>
  <c r="O53" i="1"/>
  <c r="O37" i="1" l="1"/>
  <c r="R37" i="1"/>
  <c r="R58" i="1" s="1"/>
  <c r="N53" i="1"/>
  <c r="N31" i="1"/>
  <c r="N28" i="1"/>
  <c r="N30" i="1"/>
  <c r="C17" i="1"/>
  <c r="N34" i="1"/>
  <c r="T37" i="1"/>
  <c r="P37" i="1"/>
  <c r="P58" i="1" s="1"/>
  <c r="N37" i="1" l="1"/>
  <c r="S64" i="1"/>
  <c r="R64" i="1"/>
  <c r="U64" i="1"/>
  <c r="Q64" i="1"/>
  <c r="T64" i="1"/>
  <c r="U66" i="1"/>
  <c r="T66" i="1"/>
  <c r="W66" i="1"/>
  <c r="S66" i="1"/>
  <c r="V66" i="1"/>
  <c r="T53" i="1"/>
  <c r="T58" i="1" s="1"/>
  <c r="Q58" i="1"/>
  <c r="S58" i="1"/>
  <c r="W68" i="1" l="1"/>
  <c r="V68" i="1"/>
  <c r="Y68" i="1"/>
  <c r="Y69" i="1" s="1"/>
  <c r="Y71" i="1" s="1"/>
  <c r="U68" i="1"/>
  <c r="X68" i="1"/>
  <c r="X67" i="1"/>
  <c r="T67" i="1"/>
  <c r="W67" i="1"/>
  <c r="V67" i="1"/>
  <c r="U67" i="1"/>
  <c r="V65" i="1"/>
  <c r="R65" i="1"/>
  <c r="U65" i="1"/>
  <c r="T65" i="1"/>
  <c r="S65" i="1"/>
  <c r="W69" i="1"/>
  <c r="W71" i="1" s="1"/>
  <c r="V69" i="1" l="1"/>
  <c r="V71" i="1" s="1"/>
  <c r="X69" i="1"/>
  <c r="X71" i="1" s="1"/>
  <c r="U69" i="1"/>
  <c r="U71" i="1"/>
  <c r="Z69" i="1"/>
  <c r="Z71" i="1" l="1"/>
</calcChain>
</file>

<file path=xl/sharedStrings.xml><?xml version="1.0" encoding="utf-8"?>
<sst xmlns="http://schemas.openxmlformats.org/spreadsheetml/2006/main" count="119" uniqueCount="63">
  <si>
    <t>REGULATORY REPORTING STATEMENT</t>
  </si>
  <si>
    <t>EFFICIENCY CARRYOVER MECHANISM</t>
  </si>
  <si>
    <t>Intstructions</t>
  </si>
  <si>
    <r>
      <t xml:space="preserve">
Efficiency gains are calculated using the formulae below.  Adjusted target and actual amounts are used to calculate the carry over amounts. 
We will calculate the efficiency gain in first year (n) as follows:
E</t>
    </r>
    <r>
      <rPr>
        <vertAlign val="subscript"/>
        <sz val="14"/>
        <color theme="1"/>
        <rFont val="Arial"/>
        <family val="2"/>
      </rPr>
      <t>n</t>
    </r>
    <r>
      <rPr>
        <sz val="12"/>
        <color theme="1"/>
        <rFont val="Arial"/>
        <family val="2"/>
      </rPr>
      <t xml:space="preserve"> = (F</t>
    </r>
    <r>
      <rPr>
        <vertAlign val="subscript"/>
        <sz val="14"/>
        <color theme="1"/>
        <rFont val="Arial"/>
        <family val="2"/>
      </rPr>
      <t>n</t>
    </r>
    <r>
      <rPr>
        <sz val="12"/>
        <color theme="1"/>
        <rFont val="Arial"/>
        <family val="2"/>
      </rPr>
      <t xml:space="preserve"> – A</t>
    </r>
    <r>
      <rPr>
        <vertAlign val="subscript"/>
        <sz val="14"/>
        <color theme="1"/>
        <rFont val="Arial"/>
        <family val="2"/>
      </rPr>
      <t>n</t>
    </r>
    <r>
      <rPr>
        <sz val="12"/>
        <color theme="1"/>
        <rFont val="Arial"/>
        <family val="2"/>
      </rPr>
      <t>) – (F</t>
    </r>
    <r>
      <rPr>
        <vertAlign val="subscript"/>
        <sz val="14"/>
        <color theme="1"/>
        <rFont val="Arial"/>
        <family val="2"/>
      </rPr>
      <t>n-1</t>
    </r>
    <r>
      <rPr>
        <sz val="12"/>
        <color theme="1"/>
        <rFont val="Arial"/>
        <family val="2"/>
      </rPr>
      <t xml:space="preserve"> – A</t>
    </r>
    <r>
      <rPr>
        <vertAlign val="subscript"/>
        <sz val="14"/>
        <color theme="1"/>
        <rFont val="Arial"/>
        <family val="2"/>
      </rPr>
      <t>n-1</t>
    </r>
    <r>
      <rPr>
        <sz val="12"/>
        <color theme="1"/>
        <rFont val="Arial"/>
        <family val="2"/>
      </rPr>
      <t>) + (F</t>
    </r>
    <r>
      <rPr>
        <vertAlign val="subscript"/>
        <sz val="14"/>
        <color theme="1"/>
        <rFont val="Arial"/>
        <family val="2"/>
      </rPr>
      <t>b</t>
    </r>
    <r>
      <rPr>
        <sz val="12"/>
        <color theme="1"/>
        <rFont val="Arial"/>
        <family val="2"/>
      </rPr>
      <t xml:space="preserve"> – A</t>
    </r>
    <r>
      <rPr>
        <vertAlign val="subscript"/>
        <sz val="14"/>
        <color theme="1"/>
        <rFont val="Arial"/>
        <family val="2"/>
      </rPr>
      <t>b</t>
    </r>
    <r>
      <rPr>
        <sz val="12"/>
        <color theme="1"/>
        <rFont val="Arial"/>
        <family val="2"/>
      </rPr>
      <t>)
where F</t>
    </r>
    <r>
      <rPr>
        <vertAlign val="subscript"/>
        <sz val="14"/>
        <color theme="1"/>
        <rFont val="Arial"/>
        <family val="2"/>
      </rPr>
      <t>n</t>
    </r>
    <r>
      <rPr>
        <sz val="12"/>
        <color theme="1"/>
        <rFont val="Arial"/>
        <family val="2"/>
      </rPr>
      <t xml:space="preserve"> is the forecast opex we approved for the first year, and A</t>
    </r>
    <r>
      <rPr>
        <vertAlign val="subscript"/>
        <sz val="14"/>
        <color theme="1"/>
        <rFont val="Arial"/>
        <family val="2"/>
      </rPr>
      <t>n</t>
    </r>
    <r>
      <rPr>
        <sz val="12"/>
        <color theme="1"/>
        <rFont val="Arial"/>
        <family val="2"/>
      </rPr>
      <t xml:space="preserve"> is the actual opex incurred in the first year, and so on. The formula references the base year used to forecast opex. Actual opex in the final year of the current regulatory period should be set so that any incremental efficiency gains made after the base year sum to zero.</t>
    </r>
  </si>
  <si>
    <t>Actual and estimated inflation</t>
  </si>
  <si>
    <t>Actual</t>
  </si>
  <si>
    <t>Estimated</t>
  </si>
  <si>
    <t>ABS CPI index - June (rebased)</t>
  </si>
  <si>
    <t xml:space="preserve">Inflation rate (per cent) </t>
  </si>
  <si>
    <t>7.5.1 -  The carryover amounts that arise from applying the ECM during the current regulatory control period</t>
  </si>
  <si>
    <r>
      <t xml:space="preserve">Base year for the previous period </t>
    </r>
    <r>
      <rPr>
        <b/>
        <sz val="9"/>
        <color rgb="FFFF0000"/>
        <rFont val="Calibri"/>
        <family val="2"/>
        <scheme val="minor"/>
      </rPr>
      <t>(drop down menu)</t>
    </r>
  </si>
  <si>
    <t>2014-15</t>
  </si>
  <si>
    <t>7.5.1.1 - Opex allowance applicable to ECM (ECM target)</t>
  </si>
  <si>
    <t>Previous period</t>
  </si>
  <si>
    <t>interval of delay</t>
  </si>
  <si>
    <t>Current regulatory control period</t>
  </si>
  <si>
    <t>Total opex allowance</t>
  </si>
  <si>
    <t xml:space="preserve">Approved excludable costs - allowance </t>
  </si>
  <si>
    <t>Debt raising costs</t>
  </si>
  <si>
    <t>Unaccounted for gas (UAG) (clause 3.7(b)(vii))</t>
  </si>
  <si>
    <t>Utilities network facilities tax (UNFT) (clause 3.7(b)(vii))</t>
  </si>
  <si>
    <t>Energy Industry Levy (EIL) (clause 3.7(b)(vii))</t>
  </si>
  <si>
    <t>IT access utilisation fee (ITAUF) (clause 3.7(b)(vii))</t>
  </si>
  <si>
    <t>Approved pass through event costs (clause 3.7(c))</t>
  </si>
  <si>
    <t>Capitalisation policy changes (clause 3.7(a)(2))</t>
  </si>
  <si>
    <t>Forecast opex for ECM purposes</t>
  </si>
  <si>
    <t>7.5.1.2 - Actual and estimated opex applicable to ECM</t>
  </si>
  <si>
    <t xml:space="preserve">$m, Actual </t>
  </si>
  <si>
    <t xml:space="preserve">Total opex </t>
  </si>
  <si>
    <t>Approved excludable costs</t>
  </si>
  <si>
    <t>Movements in provisions related to opex</t>
  </si>
  <si>
    <t>Actual opex for ECM purposes</t>
  </si>
  <si>
    <t>2019-20</t>
  </si>
  <si>
    <t>Base year non-recurrent efficiency gain ($m)</t>
  </si>
  <si>
    <t>Carryover</t>
  </si>
  <si>
    <t>Forthcoming regulatory control period</t>
  </si>
  <si>
    <t>Total</t>
  </si>
  <si>
    <t>$m, real June 2015</t>
  </si>
  <si>
    <t>2013-14</t>
  </si>
  <si>
    <t>2012-13</t>
  </si>
  <si>
    <t>2011-12</t>
  </si>
  <si>
    <t>$m, real June 2010</t>
  </si>
  <si>
    <t>2015-16</t>
  </si>
  <si>
    <t>2017-18</t>
  </si>
  <si>
    <t>2020-21</t>
  </si>
  <si>
    <t>Reconstructed cumulative index (2020-21=1)</t>
  </si>
  <si>
    <t>2018-19</t>
  </si>
  <si>
    <t>2016-17</t>
  </si>
  <si>
    <t>2023-24</t>
  </si>
  <si>
    <t>2024-25</t>
  </si>
  <si>
    <t>2022-23</t>
  </si>
  <si>
    <t>2025-26</t>
  </si>
  <si>
    <t>Evoenergy Gas</t>
  </si>
  <si>
    <t>Evoenergy Gas is required to populate all input cells (yellow) in this worksheet.</t>
  </si>
  <si>
    <t>Evoenergy Gas to nominate base year used to forecast opex 
(drop down menu)</t>
  </si>
  <si>
    <t>2021-22</t>
  </si>
  <si>
    <t>2021-22 - 2025-26</t>
  </si>
  <si>
    <t>$m, real June 2021</t>
  </si>
  <si>
    <t>Incremental gain $m, real June 2021</t>
  </si>
  <si>
    <t>Total Carryover Amount ($m, June 2021)</t>
  </si>
  <si>
    <t>PTRM inputs ($m, June 2021)</t>
  </si>
  <si>
    <t>2009-10</t>
  </si>
  <si>
    <t>2010-11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</si>
</sst>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0.0"/>
    <numFmt numFmtId="165" formatCode="_(* #,##0.00_);_(* \(#,##0.00\);_(* &quot;-&quot;??_);_(@_)"/>
    <numFmt numFmtId="166" formatCode="_-* #,##0_-;\-* #,##0_-;_-* &quot;-&quot;??_-;_-@_-"/>
    <numFmt numFmtId="167" formatCode="0.000"/>
    <numFmt numFmtId="168" formatCode="_-* #,##0.0_-;\-* #,##0.0_-;_-* &quot;-&quot;??_-;_-@_-"/>
    <numFmt numFmtId="169" formatCode="#,##0_ ;\(#,##0\)_ "/>
    <numFmt numFmtId="170" formatCode="#,##0.0_ ;\-#,##0.0\ "/>
    <numFmt numFmtId="171" formatCode="0.0000"/>
    <numFmt numFmtId="172" formatCode="#,##0;\(#,##0\)"/>
    <numFmt numFmtId="173" formatCode="_(* #,##0.000000_);_(* \(#,##0.000000\);_(* &quot;-&quot;??_);_(@_)"/>
  </numFmts>
  <fonts count="3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1"/>
      <color theme="1"/>
      <name val="Arial"/>
      <family val="2"/>
    </font>
    <font>
      <b/>
      <sz val="16"/>
      <color indexed="9"/>
      <name val="Arial"/>
      <family val="2"/>
    </font>
    <font>
      <b/>
      <sz val="10"/>
      <name val="Arial"/>
      <family val="2"/>
    </font>
    <font>
      <sz val="11"/>
      <name val="Calibri"/>
      <family val="2"/>
      <scheme val="minor"/>
    </font>
    <font>
      <sz val="12"/>
      <name val="Arial"/>
      <family val="2"/>
    </font>
    <font>
      <b/>
      <sz val="12"/>
      <name val="Arial"/>
      <family val="2"/>
    </font>
    <font>
      <sz val="12"/>
      <color theme="1"/>
      <name val="Arial"/>
      <family val="2"/>
    </font>
    <font>
      <vertAlign val="subscript"/>
      <sz val="14"/>
      <color theme="1"/>
      <name val="Arial"/>
      <family val="2"/>
    </font>
    <font>
      <b/>
      <sz val="11"/>
      <color theme="1"/>
      <name val="Arial"/>
      <family val="2"/>
    </font>
    <font>
      <sz val="10"/>
      <color theme="1"/>
      <name val="Arial"/>
      <family val="2"/>
    </font>
    <font>
      <b/>
      <sz val="12"/>
      <color theme="0"/>
      <name val="Calibri"/>
      <family val="2"/>
      <scheme val="minor"/>
    </font>
    <font>
      <b/>
      <sz val="12"/>
      <color theme="0"/>
      <name val="Arial"/>
      <family val="2"/>
    </font>
    <font>
      <b/>
      <sz val="14"/>
      <color theme="0"/>
      <name val="Calibri"/>
      <family val="2"/>
      <scheme val="minor"/>
    </font>
    <font>
      <sz val="14"/>
      <color theme="1"/>
      <name val="Calibri"/>
      <family val="2"/>
      <scheme val="minor"/>
    </font>
    <font>
      <b/>
      <sz val="11"/>
      <color rgb="FFFF0000"/>
      <name val="Calibri"/>
      <family val="2"/>
      <scheme val="minor"/>
    </font>
    <font>
      <b/>
      <sz val="9"/>
      <color rgb="FFFF0000"/>
      <name val="Calibri"/>
      <family val="2"/>
      <scheme val="minor"/>
    </font>
    <font>
      <b/>
      <sz val="12"/>
      <color indexed="8"/>
      <name val="Calibri"/>
      <family val="2"/>
    </font>
    <font>
      <sz val="12"/>
      <color theme="1"/>
      <name val="Calibri"/>
      <family val="2"/>
      <scheme val="minor"/>
    </font>
    <font>
      <i/>
      <sz val="10"/>
      <name val="Arial"/>
      <family val="2"/>
    </font>
    <font>
      <i/>
      <sz val="11"/>
      <color theme="1"/>
      <name val="Arial"/>
      <family val="2"/>
    </font>
    <font>
      <b/>
      <sz val="11"/>
      <name val="Arial"/>
      <family val="2"/>
    </font>
    <font>
      <sz val="10"/>
      <color rgb="FFFF0000"/>
      <name val="Arial"/>
      <family val="2"/>
    </font>
    <font>
      <b/>
      <sz val="12"/>
      <color rgb="FFFF0000"/>
      <name val="Calibri"/>
      <family val="2"/>
      <scheme val="minor"/>
    </font>
    <font>
      <b/>
      <sz val="14"/>
      <name val="Arial"/>
      <family val="2"/>
    </font>
    <font>
      <b/>
      <sz val="10"/>
      <color theme="0"/>
      <name val="Arial"/>
      <family val="2"/>
    </font>
    <font>
      <vertAlign val="superscript"/>
      <sz val="5"/>
      <name val="Arial"/>
      <family val="2"/>
    </font>
    <font>
      <b/>
      <sz val="14"/>
      <color theme="0"/>
      <name val="Arial"/>
      <family val="2"/>
    </font>
    <font>
      <b/>
      <sz val="11"/>
      <color theme="0"/>
      <name val="Arial"/>
      <family val="2"/>
    </font>
    <font>
      <sz val="5"/>
      <name val="Arial"/>
      <family val="2"/>
    </font>
  </fonts>
  <fills count="20">
    <fill>
      <patternFill patternType="none"/>
    </fill>
    <fill>
      <patternFill patternType="gray125"/>
    </fill>
    <fill>
      <patternFill patternType="solid">
        <fgColor theme="0"/>
        <bgColor indexed="64"/>
      </patternFill>
    </fill>
    <fill>
      <patternFill patternType="solid">
        <fgColor indexed="8"/>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indexed="22"/>
        <bgColor auto="1"/>
      </patternFill>
    </fill>
    <fill>
      <patternFill patternType="solid">
        <fgColor theme="7" tint="0.79998168889431442"/>
        <bgColor indexed="64"/>
      </patternFill>
    </fill>
    <fill>
      <patternFill patternType="solid">
        <fgColor theme="1"/>
        <bgColor indexed="64"/>
      </patternFill>
    </fill>
    <fill>
      <patternFill patternType="solid">
        <fgColor rgb="FFFFFFCC"/>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C7CE"/>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indexed="22"/>
        <bgColor indexed="64"/>
      </patternFill>
    </fill>
    <fill>
      <patternFill patternType="solid">
        <fgColor theme="1" tint="0.249977111117893"/>
        <bgColor indexed="64"/>
      </patternFill>
    </fill>
    <fill>
      <patternFill patternType="solid">
        <fgColor theme="2" tint="-0.749992370372631"/>
        <bgColor indexed="64"/>
      </patternFill>
    </fill>
  </fills>
  <borders count="1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style="medium">
        <color indexed="64"/>
      </right>
      <top style="thin">
        <color indexed="64"/>
      </top>
      <bottom style="medium">
        <color indexed="64"/>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thin">
        <color indexed="64"/>
      </bottom>
      <diagonal/>
    </border>
    <border>
      <left/>
      <right/>
      <top style="thin">
        <color theme="0" tint="-0.34998626667073579"/>
      </top>
      <bottom style="thin">
        <color indexed="64"/>
      </bottom>
      <diagonal/>
    </border>
    <border>
      <left/>
      <right style="medium">
        <color indexed="64"/>
      </right>
      <top style="thin">
        <color theme="0" tint="-0.34998626667073579"/>
      </top>
      <bottom style="thin">
        <color indexed="64"/>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top style="thin">
        <color theme="0" tint="-0.34998626667073579"/>
      </top>
      <bottom style="medium">
        <color auto="1"/>
      </bottom>
      <diagonal/>
    </border>
    <border>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top style="medium">
        <color auto="1"/>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auto="1"/>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style="thin">
        <color indexed="64"/>
      </right>
      <top style="thin">
        <color indexed="64"/>
      </top>
      <bottom/>
      <diagonal/>
    </border>
    <border>
      <left/>
      <right style="medium">
        <color indexed="64"/>
      </right>
      <top style="thin">
        <color indexed="64"/>
      </top>
      <bottom style="thin">
        <color theme="0" tint="-0.34998626667073579"/>
      </bottom>
      <diagonal/>
    </border>
    <border>
      <left style="medium">
        <color indexed="64"/>
      </left>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style="medium">
        <color indexed="64"/>
      </right>
      <top/>
      <bottom/>
      <diagonal/>
    </border>
    <border>
      <left style="medium">
        <color indexed="64"/>
      </left>
      <right style="thin">
        <color theme="0" tint="-0.34998626667073579"/>
      </right>
      <top style="thin">
        <color theme="0" tint="-0.34998626667073579"/>
      </top>
      <bottom/>
      <diagonal/>
    </border>
    <border>
      <left/>
      <right/>
      <top style="thin">
        <color theme="0" tint="-0.34998626667073579"/>
      </top>
      <bottom/>
      <diagonal/>
    </border>
    <border>
      <left/>
      <right style="thin">
        <color indexed="64"/>
      </right>
      <top style="thin">
        <color theme="0" tint="-0.34998626667073579"/>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medium">
        <color indexed="64"/>
      </left>
      <right/>
      <top/>
      <bottom style="thin">
        <color theme="0" tint="-0.34998626667073579"/>
      </bottom>
      <diagonal/>
    </border>
    <border>
      <left style="thin">
        <color indexed="64"/>
      </left>
      <right style="thin">
        <color indexed="64"/>
      </right>
      <top/>
      <bottom style="thin">
        <color theme="0" tint="-0.34998626667073579"/>
      </bottom>
      <diagonal/>
    </border>
    <border>
      <left/>
      <right style="thin">
        <color theme="0" tint="-0.34998626667073579"/>
      </right>
      <top/>
      <bottom style="thin">
        <color theme="0" tint="-0.34998626667073579"/>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theme="0" tint="-0.24994659260841701"/>
      </left>
      <right style="medium">
        <color auto="1"/>
      </right>
      <top style="thin">
        <color theme="0" tint="-0.24994659260841701"/>
      </top>
      <bottom style="thin">
        <color theme="0" tint="-0.24994659260841701"/>
      </bottom>
      <diagonal/>
    </border>
    <border>
      <left style="thin">
        <color indexed="64"/>
      </left>
      <right style="thin">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indexed="64"/>
      </right>
      <top style="thin">
        <color theme="0" tint="-0.24994659260841701"/>
      </top>
      <bottom/>
      <diagonal/>
    </border>
    <border>
      <left style="thin">
        <color indexed="64"/>
      </left>
      <right style="thin">
        <color indexed="64"/>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thin">
        <color indexed="64"/>
      </left>
      <right style="thin">
        <color indexed="64"/>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style="thin">
        <color indexed="64"/>
      </right>
      <top style="medium">
        <color indexed="64"/>
      </top>
      <bottom style="medium">
        <color indexed="64"/>
      </bottom>
      <diagonal/>
    </border>
    <border>
      <left style="medium">
        <color indexed="64"/>
      </left>
      <right/>
      <top/>
      <bottom style="medium">
        <color auto="1"/>
      </bottom>
      <diagonal/>
    </border>
    <border>
      <left/>
      <right style="thin">
        <color theme="0" tint="-0.34998626667073579"/>
      </right>
      <top style="medium">
        <color auto="1"/>
      </top>
      <bottom style="medium">
        <color auto="1"/>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right/>
      <top/>
      <bottom style="medium">
        <color auto="1"/>
      </bottom>
      <diagonal/>
    </border>
    <border>
      <left/>
      <right style="medium">
        <color indexed="64"/>
      </right>
      <top/>
      <bottom/>
      <diagonal/>
    </border>
    <border>
      <left/>
      <right style="medium">
        <color indexed="64"/>
      </right>
      <top/>
      <bottom style="medium">
        <color indexed="64"/>
      </bottom>
      <diagonal/>
    </border>
    <border>
      <left style="thin">
        <color theme="0" tint="-0.34998626667073579"/>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theme="0" tint="-0.34998626667073579"/>
      </bottom>
      <diagonal/>
    </border>
    <border>
      <left style="thin">
        <color theme="0" tint="-0.34998626667073579"/>
      </left>
      <right style="thin">
        <color indexed="64"/>
      </right>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auto="1"/>
      </left>
      <right/>
      <top/>
      <bottom/>
      <diagonal/>
    </border>
    <border>
      <left/>
      <right style="thin">
        <color indexed="64"/>
      </right>
      <top/>
      <bottom/>
      <diagonal/>
    </border>
    <border>
      <left style="thin">
        <color indexed="64"/>
      </left>
      <right style="thin">
        <color indexed="64"/>
      </right>
      <top style="thin">
        <color theme="0" tint="-0.24994659260841701"/>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theme="0" tint="-0.34998626667073579"/>
      </right>
      <top style="medium">
        <color indexed="64"/>
      </top>
      <bottom style="medium">
        <color indexed="64"/>
      </bottom>
      <diagonal/>
    </border>
    <border>
      <left style="medium">
        <color auto="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theme="0" tint="-0.24994659260841701"/>
      </bottom>
      <diagonal/>
    </border>
    <border>
      <left/>
      <right style="medium">
        <color auto="1"/>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medium">
        <color indexed="64"/>
      </left>
      <right style="thin">
        <color theme="0" tint="-0.24994659260841701"/>
      </right>
      <top style="thin">
        <color indexed="64"/>
      </top>
      <bottom style="medium">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theme="0" tint="-0.24994659260841701"/>
      </left>
      <right style="medium">
        <color auto="1"/>
      </right>
      <top style="thin">
        <color indexed="64"/>
      </top>
      <bottom style="medium">
        <color indexed="64"/>
      </bottom>
      <diagonal/>
    </border>
    <border>
      <left style="medium">
        <color auto="1"/>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auto="1"/>
      </top>
      <bottom style="thin">
        <color theme="0" tint="-0.34998626667073579"/>
      </bottom>
      <diagonal/>
    </border>
    <border>
      <left/>
      <right/>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auto="1"/>
      </left>
      <right style="thin">
        <color theme="0" tint="-0.34998626667073579"/>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right/>
      <top style="thin">
        <color theme="0" tint="-0.34998626667073579"/>
      </top>
      <bottom style="thin">
        <color theme="0" tint="-0.34998626667073579"/>
      </bottom>
      <diagonal/>
    </border>
    <border>
      <left/>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medium">
        <color auto="1"/>
      </top>
      <bottom style="thin">
        <color theme="0" tint="-0.34998626667073579"/>
      </bottom>
      <diagonal/>
    </border>
    <border>
      <left/>
      <right/>
      <top style="thin">
        <color theme="0" tint="-0.34998626667073579"/>
      </top>
      <bottom style="medium">
        <color indexed="64"/>
      </bottom>
      <diagonal/>
    </border>
    <border>
      <left style="thin">
        <color theme="0" tint="-0.34998626667073579"/>
      </left>
      <right/>
      <top style="thin">
        <color theme="0" tint="-0.34998626667073579"/>
      </top>
      <bottom style="medium">
        <color auto="1"/>
      </bottom>
      <diagonal/>
    </border>
    <border>
      <left style="thin">
        <color auto="1"/>
      </left>
      <right/>
      <top/>
      <bottom style="medium">
        <color indexed="64"/>
      </bottom>
      <diagonal/>
    </border>
    <border>
      <left style="thin">
        <color indexed="64"/>
      </left>
      <right style="thin">
        <color indexed="64"/>
      </right>
      <top/>
      <bottom style="medium">
        <color auto="1"/>
      </bottom>
      <diagonal/>
    </border>
    <border>
      <left/>
      <right style="thin">
        <color indexed="64"/>
      </right>
      <top/>
      <bottom style="medium">
        <color indexed="64"/>
      </bottom>
      <diagonal/>
    </border>
    <border>
      <left/>
      <right style="thin">
        <color auto="1"/>
      </right>
      <top style="medium">
        <color auto="1"/>
      </top>
      <bottom style="medium">
        <color auto="1"/>
      </bottom>
      <diagonal/>
    </border>
    <border>
      <left style="medium">
        <color indexed="64"/>
      </left>
      <right style="thin">
        <color theme="0" tint="-0.24994659260841701"/>
      </right>
      <top style="thin">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right style="medium">
        <color indexed="64"/>
      </right>
      <top/>
      <bottom style="thin">
        <color theme="0" tint="-0.24994659260841701"/>
      </bottom>
      <diagonal/>
    </border>
    <border>
      <left style="thin">
        <color indexed="64"/>
      </left>
      <right/>
      <top style="thin">
        <color indexed="64"/>
      </top>
      <bottom style="thin">
        <color theme="0" tint="-0.34998626667073579"/>
      </bottom>
      <diagonal/>
    </border>
    <border>
      <left style="thin">
        <color indexed="64"/>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thin">
        <color theme="0" tint="-0.34998626667073579"/>
      </left>
      <right style="medium">
        <color indexed="64"/>
      </right>
      <top/>
      <bottom style="thin">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medium">
        <color indexed="64"/>
      </left>
      <right style="thin">
        <color theme="0" tint="-0.24994659260841701"/>
      </right>
      <top style="thin">
        <color theme="0" tint="-0.24994659260841701"/>
      </top>
      <bottom style="thin">
        <color indexed="64"/>
      </bottom>
      <diagonal/>
    </border>
  </borders>
  <cellStyleXfs count="7">
    <xf numFmtId="0" fontId="0" fillId="0" borderId="0"/>
    <xf numFmtId="165" fontId="1" fillId="0" borderId="0" applyFont="0" applyFill="0" applyBorder="0" applyAlignment="0" applyProtection="0"/>
    <xf numFmtId="9" fontId="1" fillId="0" borderId="0" applyFont="0" applyFill="0" applyBorder="0" applyAlignment="0" applyProtection="0"/>
    <xf numFmtId="0" fontId="4" fillId="0" borderId="0"/>
    <xf numFmtId="0" fontId="6" fillId="4" borderId="0">
      <alignment horizontal="left" vertical="center"/>
      <protection locked="0"/>
    </xf>
    <xf numFmtId="0" fontId="15" fillId="8" borderId="0">
      <alignment vertical="center"/>
      <protection locked="0"/>
    </xf>
    <xf numFmtId="0" fontId="4" fillId="0" borderId="0"/>
  </cellStyleXfs>
  <cellXfs count="334">
    <xf numFmtId="0" fontId="0" fillId="0" borderId="0" xfId="0"/>
    <xf numFmtId="0" fontId="5" fillId="2" borderId="0" xfId="3" applyFont="1" applyFill="1" applyProtection="1"/>
    <xf numFmtId="0" fontId="6" fillId="3" borderId="0" xfId="0" applyFont="1" applyFill="1" applyBorder="1" applyAlignment="1" applyProtection="1">
      <alignment vertical="center"/>
    </xf>
    <xf numFmtId="0" fontId="6" fillId="3" borderId="0" xfId="0" applyFont="1" applyFill="1" applyAlignment="1" applyProtection="1">
      <alignment vertical="center" wrapText="1"/>
    </xf>
    <xf numFmtId="0" fontId="0" fillId="2" borderId="0" xfId="0" applyFill="1" applyProtection="1"/>
    <xf numFmtId="0" fontId="6" fillId="3" borderId="0" xfId="0" applyFont="1" applyFill="1" applyBorder="1" applyAlignment="1" applyProtection="1">
      <alignment horizontal="left" vertical="center"/>
    </xf>
    <xf numFmtId="0" fontId="6" fillId="3" borderId="0" xfId="3" applyFont="1" applyFill="1" applyBorder="1" applyAlignment="1" applyProtection="1">
      <alignment vertical="center"/>
    </xf>
    <xf numFmtId="0" fontId="6" fillId="4" borderId="0" xfId="4" applyProtection="1">
      <alignment horizontal="left" vertical="center"/>
    </xf>
    <xf numFmtId="0" fontId="7" fillId="0" borderId="0" xfId="0" applyFont="1" applyAlignment="1" applyProtection="1">
      <alignment horizontal="left" wrapText="1"/>
    </xf>
    <xf numFmtId="0" fontId="8" fillId="2" borderId="0" xfId="0" applyFont="1" applyFill="1" applyProtection="1">
      <protection locked="0"/>
    </xf>
    <xf numFmtId="0" fontId="9" fillId="5" borderId="1" xfId="0" applyFont="1" applyFill="1" applyBorder="1" applyAlignment="1" applyProtection="1">
      <alignment horizontal="left"/>
    </xf>
    <xf numFmtId="0" fontId="10" fillId="5" borderId="2" xfId="0" applyFont="1" applyFill="1" applyBorder="1" applyAlignment="1" applyProtection="1">
      <alignment horizontal="left" wrapText="1"/>
      <protection locked="0"/>
    </xf>
    <xf numFmtId="0" fontId="10" fillId="5" borderId="3" xfId="0" applyFont="1" applyFill="1" applyBorder="1" applyAlignment="1" applyProtection="1">
      <alignment horizontal="left" wrapText="1"/>
      <protection locked="0"/>
    </xf>
    <xf numFmtId="0" fontId="8" fillId="2" borderId="0" xfId="0" applyFont="1" applyFill="1" applyProtection="1"/>
    <xf numFmtId="0" fontId="0" fillId="0" borderId="0" xfId="0" applyAlignment="1">
      <alignment vertical="top" wrapText="1"/>
    </xf>
    <xf numFmtId="0" fontId="0" fillId="2" borderId="0" xfId="0" applyFill="1" applyAlignment="1" applyProtection="1">
      <alignment horizontal="left" vertical="top" wrapText="1"/>
    </xf>
    <xf numFmtId="0" fontId="0" fillId="0" borderId="0" xfId="0" applyBorder="1"/>
    <xf numFmtId="0" fontId="10" fillId="5" borderId="7" xfId="0" applyFont="1" applyFill="1" applyBorder="1" applyAlignment="1" applyProtection="1">
      <alignment horizontal="left" vertical="center"/>
    </xf>
    <xf numFmtId="0" fontId="10" fillId="5" borderId="8" xfId="0" applyFont="1" applyFill="1" applyBorder="1" applyAlignment="1" applyProtection="1">
      <alignment horizontal="left" vertical="center"/>
    </xf>
    <xf numFmtId="0" fontId="10" fillId="5" borderId="9" xfId="0" applyFont="1" applyFill="1" applyBorder="1" applyAlignment="1" applyProtection="1">
      <alignment horizontal="left" vertical="center"/>
    </xf>
    <xf numFmtId="0" fontId="10" fillId="5" borderId="10" xfId="0" applyFont="1" applyFill="1" applyBorder="1" applyAlignment="1" applyProtection="1">
      <alignment horizontal="left" vertical="center"/>
    </xf>
    <xf numFmtId="0" fontId="10" fillId="5" borderId="11" xfId="0" applyFont="1" applyFill="1" applyBorder="1" applyAlignment="1" applyProtection="1">
      <alignment horizontal="left" vertical="center"/>
    </xf>
    <xf numFmtId="0" fontId="0" fillId="2" borderId="0" xfId="0" applyFill="1" applyAlignment="1" applyProtection="1">
      <alignment vertical="center"/>
    </xf>
    <xf numFmtId="0" fontId="13" fillId="7" borderId="15" xfId="0" quotePrefix="1" applyFont="1" applyFill="1" applyBorder="1" applyAlignment="1" applyProtection="1">
      <alignment horizontal="right" vertical="center"/>
    </xf>
    <xf numFmtId="0" fontId="13" fillId="7" borderId="15" xfId="0" applyFont="1" applyFill="1" applyBorder="1" applyAlignment="1" applyProtection="1">
      <alignment horizontal="right" vertical="center"/>
    </xf>
    <xf numFmtId="0" fontId="13" fillId="7" borderId="16" xfId="0" applyFont="1" applyFill="1" applyBorder="1" applyAlignment="1" applyProtection="1">
      <alignment horizontal="right" vertical="center"/>
    </xf>
    <xf numFmtId="0" fontId="4" fillId="0" borderId="17" xfId="0" applyFont="1" applyFill="1" applyBorder="1" applyAlignment="1" applyProtection="1">
      <alignment horizontal="left" vertical="center" wrapText="1" indent="1"/>
    </xf>
    <xf numFmtId="0" fontId="14" fillId="2" borderId="17" xfId="0" applyFont="1" applyFill="1" applyBorder="1" applyAlignment="1" applyProtection="1">
      <alignment horizontal="left" vertical="center" wrapText="1" indent="1"/>
    </xf>
    <xf numFmtId="0" fontId="14" fillId="2" borderId="23" xfId="0" applyFont="1" applyFill="1" applyBorder="1" applyAlignment="1" applyProtection="1">
      <alignment horizontal="left" vertical="center" wrapText="1" indent="1"/>
    </xf>
    <xf numFmtId="0" fontId="14" fillId="2" borderId="0" xfId="0" applyFont="1" applyFill="1" applyBorder="1" applyAlignment="1" applyProtection="1">
      <alignment horizontal="left" vertical="center" wrapText="1" indent="1"/>
    </xf>
    <xf numFmtId="0" fontId="5" fillId="0" borderId="0" xfId="0" applyFont="1" applyBorder="1" applyProtection="1"/>
    <xf numFmtId="164" fontId="4" fillId="2" borderId="0" xfId="2" applyNumberFormat="1" applyFont="1" applyFill="1" applyBorder="1" applyAlignment="1" applyProtection="1">
      <alignment horizontal="right" vertical="center" wrapText="1"/>
    </xf>
    <xf numFmtId="2" fontId="7" fillId="0" borderId="0" xfId="0" applyNumberFormat="1" applyFont="1" applyFill="1" applyBorder="1" applyAlignment="1" applyProtection="1">
      <alignment horizontal="center"/>
    </xf>
    <xf numFmtId="0" fontId="5" fillId="2" borderId="0" xfId="0" applyFont="1" applyFill="1" applyBorder="1" applyProtection="1"/>
    <xf numFmtId="0" fontId="16" fillId="8" borderId="0" xfId="5" applyFont="1">
      <alignment vertical="center"/>
      <protection locked="0"/>
    </xf>
    <xf numFmtId="0" fontId="17" fillId="8" borderId="0" xfId="5" applyFont="1">
      <alignment vertical="center"/>
      <protection locked="0"/>
    </xf>
    <xf numFmtId="0" fontId="18" fillId="2" borderId="0" xfId="0" applyFont="1" applyFill="1" applyProtection="1"/>
    <xf numFmtId="0" fontId="19" fillId="0" borderId="7" xfId="0" applyFont="1" applyBorder="1"/>
    <xf numFmtId="0" fontId="3" fillId="9" borderId="7" xfId="0" applyFont="1" applyFill="1" applyBorder="1"/>
    <xf numFmtId="0" fontId="21" fillId="5" borderId="8" xfId="0" applyFont="1" applyFill="1" applyBorder="1" applyAlignment="1" applyProtection="1">
      <alignment horizontal="left" vertical="center"/>
      <protection locked="0"/>
    </xf>
    <xf numFmtId="0" fontId="21" fillId="5" borderId="27" xfId="0" applyFont="1" applyFill="1" applyBorder="1" applyAlignment="1" applyProtection="1">
      <alignment horizontal="left" vertical="center"/>
      <protection locked="0"/>
    </xf>
    <xf numFmtId="0" fontId="21" fillId="5" borderId="9" xfId="0" applyFont="1" applyFill="1" applyBorder="1" applyAlignment="1" applyProtection="1">
      <alignment horizontal="left" vertical="center"/>
      <protection locked="0"/>
    </xf>
    <xf numFmtId="0" fontId="21" fillId="5" borderId="10" xfId="0" applyFont="1" applyFill="1" applyBorder="1" applyAlignment="1" applyProtection="1">
      <alignment horizontal="left" vertical="center"/>
      <protection locked="0"/>
    </xf>
    <xf numFmtId="0" fontId="22" fillId="2" borderId="0" xfId="0" applyFont="1" applyFill="1" applyBorder="1" applyProtection="1"/>
    <xf numFmtId="0" fontId="5" fillId="2" borderId="0" xfId="0" applyFont="1" applyFill="1" applyProtection="1"/>
    <xf numFmtId="0" fontId="0" fillId="0" borderId="0" xfId="0" applyFill="1" applyProtection="1"/>
    <xf numFmtId="0" fontId="3" fillId="2" borderId="33" xfId="0" applyFont="1" applyFill="1" applyBorder="1" applyAlignment="1" applyProtection="1">
      <alignment horizontal="center" wrapText="1"/>
    </xf>
    <xf numFmtId="0" fontId="13" fillId="5" borderId="35" xfId="0" applyFont="1" applyFill="1" applyBorder="1" applyAlignment="1" applyProtection="1">
      <alignment horizontal="center" wrapText="1"/>
    </xf>
    <xf numFmtId="0" fontId="7" fillId="5" borderId="39" xfId="0" applyFont="1" applyFill="1" applyBorder="1" applyAlignment="1" applyProtection="1">
      <alignment horizontal="right" vertical="center"/>
    </xf>
    <xf numFmtId="0" fontId="7" fillId="5" borderId="40" xfId="0" applyFont="1" applyFill="1" applyBorder="1" applyAlignment="1" applyProtection="1">
      <alignment horizontal="right" vertical="center"/>
    </xf>
    <xf numFmtId="0" fontId="7" fillId="5" borderId="41" xfId="0" applyFont="1" applyFill="1" applyBorder="1" applyAlignment="1" applyProtection="1">
      <alignment horizontal="right" vertical="center"/>
    </xf>
    <xf numFmtId="0" fontId="7" fillId="11" borderId="42" xfId="0" applyFont="1" applyFill="1" applyBorder="1" applyAlignment="1" applyProtection="1">
      <alignment horizontal="right" vertical="center"/>
    </xf>
    <xf numFmtId="0" fontId="7" fillId="5" borderId="8" xfId="0" applyFont="1" applyFill="1" applyBorder="1" applyAlignment="1" applyProtection="1">
      <alignment horizontal="right" vertical="center"/>
    </xf>
    <xf numFmtId="0" fontId="7" fillId="5" borderId="43" xfId="0" applyFont="1" applyFill="1" applyBorder="1" applyAlignment="1" applyProtection="1">
      <alignment horizontal="right" vertical="center"/>
    </xf>
    <xf numFmtId="0" fontId="7" fillId="11" borderId="44" xfId="0" applyFont="1" applyFill="1" applyBorder="1" applyAlignment="1" applyProtection="1">
      <alignment horizontal="right" vertical="center"/>
    </xf>
    <xf numFmtId="0" fontId="7" fillId="11" borderId="45" xfId="0" applyFont="1" applyFill="1" applyBorder="1" applyAlignment="1" applyProtection="1">
      <alignment horizontal="right" vertical="center"/>
    </xf>
    <xf numFmtId="0" fontId="7" fillId="11" borderId="46" xfId="0" applyFont="1" applyFill="1" applyBorder="1" applyAlignment="1" applyProtection="1">
      <alignment horizontal="right" vertical="center"/>
    </xf>
    <xf numFmtId="164" fontId="4" fillId="12" borderId="47" xfId="0" applyNumberFormat="1" applyFont="1" applyFill="1" applyBorder="1" applyAlignment="1" applyProtection="1">
      <alignment vertical="center" wrapText="1"/>
      <protection locked="0"/>
    </xf>
    <xf numFmtId="164" fontId="7" fillId="5" borderId="53" xfId="0" applyNumberFormat="1" applyFont="1" applyFill="1" applyBorder="1" applyAlignment="1" applyProtection="1"/>
    <xf numFmtId="164" fontId="7" fillId="5" borderId="54" xfId="0" applyNumberFormat="1" applyFont="1" applyFill="1" applyBorder="1" applyAlignment="1" applyProtection="1"/>
    <xf numFmtId="164" fontId="7" fillId="5" borderId="55" xfId="0" applyNumberFormat="1" applyFont="1" applyFill="1" applyBorder="1" applyAlignment="1" applyProtection="1"/>
    <xf numFmtId="0" fontId="7" fillId="5" borderId="56" xfId="0" applyFont="1" applyFill="1" applyBorder="1" applyAlignment="1" applyProtection="1">
      <alignment vertical="center"/>
    </xf>
    <xf numFmtId="0" fontId="7" fillId="5" borderId="53" xfId="0" applyFont="1" applyFill="1" applyBorder="1" applyAlignment="1" applyProtection="1">
      <alignment vertical="center"/>
    </xf>
    <xf numFmtId="0" fontId="7" fillId="5" borderId="54" xfId="0" applyFont="1" applyFill="1" applyBorder="1" applyAlignment="1" applyProtection="1">
      <alignment vertical="center"/>
    </xf>
    <xf numFmtId="0" fontId="7" fillId="5" borderId="57" xfId="0" applyFont="1" applyFill="1" applyBorder="1" applyAlignment="1" applyProtection="1">
      <alignment vertical="center"/>
    </xf>
    <xf numFmtId="0" fontId="5" fillId="0" borderId="0" xfId="0" applyFont="1" applyProtection="1"/>
    <xf numFmtId="165" fontId="7" fillId="5" borderId="17" xfId="0" applyNumberFormat="1" applyFont="1" applyFill="1" applyBorder="1" applyAlignment="1" applyProtection="1">
      <alignment horizontal="left"/>
    </xf>
    <xf numFmtId="165" fontId="7" fillId="5" borderId="58" xfId="0" applyNumberFormat="1" applyFont="1" applyFill="1" applyBorder="1" applyAlignment="1" applyProtection="1">
      <alignment horizontal="left"/>
    </xf>
    <xf numFmtId="165" fontId="7" fillId="5" borderId="59" xfId="0" applyNumberFormat="1" applyFont="1" applyFill="1" applyBorder="1" applyAlignment="1" applyProtection="1">
      <alignment horizontal="left"/>
    </xf>
    <xf numFmtId="165" fontId="7" fillId="5" borderId="60" xfId="0" applyNumberFormat="1" applyFont="1" applyFill="1" applyBorder="1" applyAlignment="1" applyProtection="1">
      <alignment horizontal="left"/>
    </xf>
    <xf numFmtId="165" fontId="7" fillId="5" borderId="61" xfId="0" applyNumberFormat="1" applyFont="1" applyFill="1" applyBorder="1" applyAlignment="1" applyProtection="1">
      <alignment horizontal="left"/>
    </xf>
    <xf numFmtId="164" fontId="4" fillId="12" borderId="54" xfId="0" applyNumberFormat="1" applyFont="1" applyFill="1" applyBorder="1" applyAlignment="1" applyProtection="1">
      <alignment vertical="center" wrapText="1"/>
      <protection locked="0"/>
    </xf>
    <xf numFmtId="166" fontId="7" fillId="0" borderId="0" xfId="0" applyNumberFormat="1" applyFont="1" applyFill="1" applyProtection="1"/>
    <xf numFmtId="0" fontId="0" fillId="0" borderId="0" xfId="0" applyFill="1" applyAlignment="1" applyProtection="1">
      <alignment horizontal="right"/>
    </xf>
    <xf numFmtId="164" fontId="4" fillId="9" borderId="56" xfId="0" applyNumberFormat="1" applyFont="1" applyFill="1" applyBorder="1" applyAlignment="1" applyProtection="1">
      <alignment vertical="center" wrapText="1"/>
      <protection locked="0"/>
    </xf>
    <xf numFmtId="164" fontId="4" fillId="9" borderId="53" xfId="0" applyNumberFormat="1" applyFont="1" applyFill="1" applyBorder="1" applyAlignment="1" applyProtection="1">
      <alignment vertical="center" wrapText="1"/>
      <protection locked="0"/>
    </xf>
    <xf numFmtId="164" fontId="4" fillId="9" borderId="54" xfId="0" applyNumberFormat="1" applyFont="1" applyFill="1" applyBorder="1" applyAlignment="1" applyProtection="1">
      <alignment vertical="center" wrapText="1"/>
      <protection locked="0"/>
    </xf>
    <xf numFmtId="164" fontId="4" fillId="9" borderId="57" xfId="0" applyNumberFormat="1" applyFont="1" applyFill="1" applyBorder="1" applyAlignment="1" applyProtection="1">
      <alignment vertical="center" wrapText="1"/>
      <protection locked="0"/>
    </xf>
    <xf numFmtId="164" fontId="4" fillId="2" borderId="17" xfId="2" applyNumberFormat="1" applyFont="1" applyFill="1" applyBorder="1" applyAlignment="1" applyProtection="1">
      <alignment horizontal="right" wrapText="1"/>
    </xf>
    <xf numFmtId="164" fontId="4" fillId="2" borderId="58" xfId="2" applyNumberFormat="1" applyFont="1" applyFill="1" applyBorder="1" applyAlignment="1" applyProtection="1">
      <alignment horizontal="right" wrapText="1"/>
    </xf>
    <xf numFmtId="164" fontId="4" fillId="2" borderId="59" xfId="2" applyNumberFormat="1" applyFont="1" applyFill="1" applyBorder="1" applyAlignment="1" applyProtection="1">
      <alignment horizontal="right" wrapText="1"/>
    </xf>
    <xf numFmtId="164" fontId="4" fillId="2" borderId="62" xfId="2" applyNumberFormat="1" applyFont="1" applyFill="1" applyBorder="1" applyAlignment="1" applyProtection="1">
      <alignment horizontal="right" wrapText="1"/>
    </xf>
    <xf numFmtId="164" fontId="4" fillId="12" borderId="64" xfId="0" applyNumberFormat="1" applyFont="1" applyFill="1" applyBorder="1" applyAlignment="1" applyProtection="1">
      <alignment vertical="center" wrapText="1"/>
      <protection locked="0"/>
    </xf>
    <xf numFmtId="164" fontId="4" fillId="9" borderId="66" xfId="0" applyNumberFormat="1" applyFont="1" applyFill="1" applyBorder="1" applyAlignment="1" applyProtection="1">
      <alignment vertical="center" wrapText="1"/>
      <protection locked="0"/>
    </xf>
    <xf numFmtId="164" fontId="4" fillId="9" borderId="63" xfId="0" applyNumberFormat="1" applyFont="1" applyFill="1" applyBorder="1" applyAlignment="1" applyProtection="1">
      <alignment vertical="center" wrapText="1"/>
      <protection locked="0"/>
    </xf>
    <xf numFmtId="164" fontId="4" fillId="9" borderId="64" xfId="0" applyNumberFormat="1" applyFont="1" applyFill="1" applyBorder="1" applyAlignment="1" applyProtection="1">
      <alignment vertical="center" wrapText="1"/>
      <protection locked="0"/>
    </xf>
    <xf numFmtId="164" fontId="4" fillId="9" borderId="67" xfId="0" applyNumberFormat="1" applyFont="1" applyFill="1" applyBorder="1" applyAlignment="1" applyProtection="1">
      <alignment vertical="center" wrapText="1"/>
      <protection locked="0"/>
    </xf>
    <xf numFmtId="0" fontId="5" fillId="0" borderId="0" xfId="0" applyFont="1" applyFill="1" applyProtection="1"/>
    <xf numFmtId="164" fontId="4" fillId="2" borderId="23" xfId="2" applyNumberFormat="1" applyFont="1" applyFill="1" applyBorder="1" applyAlignment="1" applyProtection="1">
      <alignment horizontal="right" wrapText="1"/>
    </xf>
    <xf numFmtId="164" fontId="4" fillId="2" borderId="68" xfId="2" applyNumberFormat="1" applyFont="1" applyFill="1" applyBorder="1" applyAlignment="1" applyProtection="1">
      <alignment horizontal="right" wrapText="1"/>
    </xf>
    <xf numFmtId="164" fontId="4" fillId="2" borderId="24" xfId="2" applyNumberFormat="1" applyFont="1" applyFill="1" applyBorder="1" applyAlignment="1" applyProtection="1">
      <alignment horizontal="right" wrapText="1"/>
    </xf>
    <xf numFmtId="164" fontId="4" fillId="2" borderId="69" xfId="2" applyNumberFormat="1" applyFont="1" applyFill="1" applyBorder="1" applyAlignment="1" applyProtection="1">
      <alignment horizontal="right" wrapText="1"/>
    </xf>
    <xf numFmtId="0" fontId="7" fillId="13" borderId="8" xfId="0" applyFont="1" applyFill="1" applyBorder="1" applyAlignment="1" applyProtection="1">
      <alignment horizontal="right" vertical="center" wrapText="1" indent="1"/>
    </xf>
    <xf numFmtId="164" fontId="7" fillId="13" borderId="70" xfId="2" applyNumberFormat="1" applyFont="1" applyFill="1" applyBorder="1" applyAlignment="1" applyProtection="1">
      <alignment horizontal="right" wrapText="1"/>
    </xf>
    <xf numFmtId="164" fontId="7" fillId="13" borderId="45" xfId="2" applyNumberFormat="1" applyFont="1" applyFill="1" applyBorder="1" applyAlignment="1" applyProtection="1">
      <alignment horizontal="right" wrapText="1"/>
    </xf>
    <xf numFmtId="0" fontId="23" fillId="0" borderId="76" xfId="0" applyFont="1" applyFill="1" applyBorder="1" applyAlignment="1" applyProtection="1">
      <alignment vertical="center"/>
    </xf>
    <xf numFmtId="0" fontId="23" fillId="0" borderId="0" xfId="0" applyFont="1" applyFill="1" applyBorder="1" applyAlignment="1" applyProtection="1">
      <alignment vertical="center"/>
    </xf>
    <xf numFmtId="164" fontId="24" fillId="0" borderId="0" xfId="0" applyNumberFormat="1" applyFont="1" applyBorder="1" applyProtection="1"/>
    <xf numFmtId="0" fontId="5" fillId="0" borderId="76" xfId="0" applyFont="1" applyFill="1" applyBorder="1" applyProtection="1"/>
    <xf numFmtId="0" fontId="0" fillId="0" borderId="0" xfId="0" applyFill="1" applyBorder="1" applyAlignment="1" applyProtection="1">
      <alignment horizontal="right"/>
    </xf>
    <xf numFmtId="0" fontId="5" fillId="0" borderId="0" xfId="0" applyFont="1" applyFill="1" applyAlignment="1" applyProtection="1">
      <alignment horizontal="right"/>
    </xf>
    <xf numFmtId="0" fontId="0" fillId="0" borderId="0" xfId="0" quotePrefix="1"/>
    <xf numFmtId="166" fontId="7" fillId="5" borderId="77" xfId="0" applyNumberFormat="1" applyFont="1" applyFill="1" applyBorder="1" applyAlignment="1" applyProtection="1">
      <alignment horizontal="left"/>
    </xf>
    <xf numFmtId="164" fontId="7" fillId="5" borderId="56" xfId="0" applyNumberFormat="1" applyFont="1" applyFill="1" applyBorder="1" applyAlignment="1" applyProtection="1"/>
    <xf numFmtId="2" fontId="7" fillId="5" borderId="77" xfId="0" applyNumberFormat="1" applyFont="1" applyFill="1" applyBorder="1" applyAlignment="1" applyProtection="1"/>
    <xf numFmtId="165" fontId="7" fillId="5" borderId="83" xfId="0" applyNumberFormat="1" applyFont="1" applyFill="1" applyBorder="1" applyAlignment="1" applyProtection="1">
      <alignment horizontal="left"/>
    </xf>
    <xf numFmtId="169" fontId="7" fillId="5" borderId="77" xfId="0" applyNumberFormat="1" applyFont="1" applyFill="1" applyBorder="1" applyAlignment="1" applyProtection="1">
      <alignment horizontal="right"/>
    </xf>
    <xf numFmtId="164" fontId="4" fillId="9" borderId="55" xfId="0" applyNumberFormat="1" applyFont="1" applyFill="1" applyBorder="1" applyAlignment="1" applyProtection="1">
      <alignment vertical="center" wrapText="1"/>
      <protection locked="0"/>
    </xf>
    <xf numFmtId="4" fontId="7" fillId="5" borderId="77" xfId="0" applyNumberFormat="1" applyFont="1" applyFill="1" applyBorder="1" applyAlignment="1" applyProtection="1">
      <alignment horizontal="right"/>
    </xf>
    <xf numFmtId="166" fontId="5" fillId="0" borderId="0" xfId="0" applyNumberFormat="1" applyFont="1" applyFill="1" applyProtection="1"/>
    <xf numFmtId="0" fontId="5" fillId="5" borderId="77" xfId="0" applyFont="1" applyFill="1" applyBorder="1" applyProtection="1"/>
    <xf numFmtId="0" fontId="0" fillId="0" borderId="0" xfId="0" applyFill="1" applyBorder="1" applyProtection="1"/>
    <xf numFmtId="164" fontId="4" fillId="9" borderId="86" xfId="0" applyNumberFormat="1" applyFont="1" applyFill="1" applyBorder="1" applyAlignment="1" applyProtection="1">
      <alignment vertical="center" wrapText="1"/>
      <protection locked="0"/>
    </xf>
    <xf numFmtId="164" fontId="4" fillId="9" borderId="65" xfId="0" applyNumberFormat="1" applyFont="1" applyFill="1" applyBorder="1" applyAlignment="1" applyProtection="1">
      <alignment vertical="center" wrapText="1"/>
      <protection locked="0"/>
    </xf>
    <xf numFmtId="2" fontId="7" fillId="5" borderId="78" xfId="0" applyNumberFormat="1" applyFont="1" applyFill="1" applyBorder="1" applyAlignment="1" applyProtection="1"/>
    <xf numFmtId="0" fontId="5" fillId="5" borderId="78" xfId="0" applyFont="1" applyFill="1" applyBorder="1" applyProtection="1"/>
    <xf numFmtId="164" fontId="7" fillId="13" borderId="79" xfId="2" applyNumberFormat="1" applyFont="1" applyFill="1" applyBorder="1" applyAlignment="1" applyProtection="1">
      <alignment horizontal="right" wrapText="1"/>
    </xf>
    <xf numFmtId="0" fontId="5" fillId="0" borderId="0" xfId="0" applyFont="1" applyFill="1" applyAlignment="1" applyProtection="1"/>
    <xf numFmtId="172" fontId="13" fillId="9" borderId="88" xfId="0" applyNumberFormat="1" applyFont="1" applyFill="1" applyBorder="1" applyAlignment="1" applyProtection="1">
      <alignment horizontal="center"/>
    </xf>
    <xf numFmtId="0" fontId="0" fillId="0" borderId="0" xfId="0" applyFill="1" applyAlignment="1" applyProtection="1"/>
    <xf numFmtId="0" fontId="0" fillId="2" borderId="0" xfId="0" applyFill="1" applyAlignment="1" applyProtection="1"/>
    <xf numFmtId="0" fontId="5" fillId="9" borderId="89" xfId="0" applyFont="1" applyFill="1" applyBorder="1"/>
    <xf numFmtId="0" fontId="13" fillId="0" borderId="0" xfId="0" applyFont="1"/>
    <xf numFmtId="165" fontId="0" fillId="0" borderId="0" xfId="1" applyFont="1"/>
    <xf numFmtId="0" fontId="3" fillId="0" borderId="0" xfId="0" applyFont="1" applyAlignment="1">
      <alignment vertical="center"/>
    </xf>
    <xf numFmtId="171" fontId="0" fillId="0" borderId="0" xfId="0" applyNumberFormat="1" applyAlignment="1">
      <alignment vertical="center"/>
    </xf>
    <xf numFmtId="165" fontId="0" fillId="0" borderId="0" xfId="1" applyFont="1" applyAlignment="1">
      <alignment vertical="center"/>
    </xf>
    <xf numFmtId="0" fontId="0" fillId="0" borderId="0" xfId="0" applyAlignment="1">
      <alignment vertical="center"/>
    </xf>
    <xf numFmtId="0" fontId="28" fillId="5" borderId="90" xfId="0" applyFont="1" applyFill="1" applyBorder="1" applyAlignment="1" applyProtection="1">
      <alignment horizontal="left" vertical="center"/>
    </xf>
    <xf numFmtId="0" fontId="7" fillId="5" borderId="27" xfId="0" applyFont="1" applyFill="1" applyBorder="1" applyAlignment="1" applyProtection="1">
      <alignment horizontal="left" vertical="center"/>
    </xf>
    <xf numFmtId="0" fontId="7" fillId="5" borderId="13" xfId="0" applyFont="1" applyFill="1" applyBorder="1" applyAlignment="1" applyProtection="1">
      <alignment horizontal="left" vertical="center"/>
    </xf>
    <xf numFmtId="0" fontId="7" fillId="5" borderId="80" xfId="0" applyFont="1" applyFill="1" applyBorder="1" applyAlignment="1" applyProtection="1">
      <alignment horizontal="left" vertical="center"/>
    </xf>
    <xf numFmtId="0" fontId="0" fillId="5" borderId="72" xfId="0" applyFill="1" applyBorder="1"/>
    <xf numFmtId="0" fontId="0" fillId="5" borderId="78" xfId="0" applyFill="1" applyBorder="1"/>
    <xf numFmtId="10" fontId="5" fillId="2" borderId="0" xfId="0" applyNumberFormat="1" applyFont="1" applyFill="1" applyProtection="1"/>
    <xf numFmtId="0" fontId="7" fillId="0" borderId="0" xfId="0" applyFont="1" applyFill="1" applyBorder="1" applyAlignment="1" applyProtection="1">
      <alignment horizontal="left"/>
    </xf>
    <xf numFmtId="167" fontId="0" fillId="0" borderId="0" xfId="0" applyNumberFormat="1" applyAlignment="1">
      <alignment vertical="center"/>
    </xf>
    <xf numFmtId="0" fontId="28" fillId="5" borderId="8" xfId="0" applyFont="1" applyFill="1" applyBorder="1" applyAlignment="1" applyProtection="1">
      <alignment horizontal="left" vertical="center"/>
    </xf>
    <xf numFmtId="0" fontId="7" fillId="5" borderId="9" xfId="0" applyFont="1" applyFill="1" applyBorder="1" applyAlignment="1" applyProtection="1">
      <alignment horizontal="left" vertical="center"/>
    </xf>
    <xf numFmtId="0" fontId="28" fillId="5" borderId="27" xfId="0" applyFont="1" applyFill="1" applyBorder="1" applyAlignment="1" applyProtection="1">
      <alignment horizontal="left" vertical="center"/>
    </xf>
    <xf numFmtId="0" fontId="28" fillId="5" borderId="80" xfId="0" applyFont="1" applyFill="1" applyBorder="1" applyAlignment="1" applyProtection="1">
      <alignment horizontal="left" vertical="center"/>
    </xf>
    <xf numFmtId="173" fontId="0" fillId="0" borderId="0" xfId="1" applyNumberFormat="1" applyFont="1" applyAlignment="1">
      <alignment vertical="center"/>
    </xf>
    <xf numFmtId="0" fontId="7" fillId="2" borderId="90" xfId="0" applyFont="1" applyFill="1" applyBorder="1" applyAlignment="1" applyProtection="1">
      <alignment horizontal="left"/>
    </xf>
    <xf numFmtId="0" fontId="7" fillId="2" borderId="27" xfId="0" applyFont="1" applyFill="1" applyBorder="1" applyAlignment="1" applyProtection="1">
      <alignment horizontal="left"/>
    </xf>
    <xf numFmtId="0" fontId="13" fillId="12" borderId="96" xfId="0" applyFont="1" applyFill="1" applyBorder="1" applyAlignment="1" applyProtection="1"/>
    <xf numFmtId="0" fontId="7" fillId="2" borderId="35" xfId="0" applyFont="1" applyFill="1" applyBorder="1" applyAlignment="1" applyProtection="1">
      <alignment horizontal="left"/>
    </xf>
    <xf numFmtId="0" fontId="7" fillId="2" borderId="0" xfId="0" applyFont="1" applyFill="1" applyBorder="1" applyAlignment="1" applyProtection="1">
      <alignment horizontal="left"/>
    </xf>
    <xf numFmtId="0" fontId="7" fillId="16" borderId="97" xfId="0" applyFont="1" applyFill="1" applyBorder="1" applyAlignment="1" applyProtection="1">
      <alignment horizontal="centerContinuous" vertical="center"/>
    </xf>
    <xf numFmtId="0" fontId="7" fillId="16" borderId="64" xfId="0" applyFont="1" applyFill="1" applyBorder="1" applyAlignment="1" applyProtection="1">
      <alignment horizontal="centerContinuous" vertical="center"/>
    </xf>
    <xf numFmtId="0" fontId="7" fillId="16" borderId="98" xfId="0" applyFont="1" applyFill="1" applyBorder="1" applyAlignment="1" applyProtection="1">
      <alignment horizontal="centerContinuous" vertical="center"/>
    </xf>
    <xf numFmtId="0" fontId="7" fillId="16" borderId="99" xfId="0" applyFont="1" applyFill="1" applyBorder="1" applyAlignment="1" applyProtection="1">
      <alignment horizontal="centerContinuous" vertical="center"/>
    </xf>
    <xf numFmtId="0" fontId="7" fillId="16" borderId="63" xfId="0" applyFont="1" applyFill="1" applyBorder="1" applyAlignment="1" applyProtection="1">
      <alignment horizontal="centerContinuous" vertical="center"/>
    </xf>
    <xf numFmtId="0" fontId="0" fillId="16" borderId="67" xfId="0" applyFill="1" applyBorder="1" applyAlignment="1">
      <alignment horizontal="centerContinuous"/>
    </xf>
    <xf numFmtId="0" fontId="7" fillId="11" borderId="100" xfId="0" applyFont="1" applyFill="1" applyBorder="1" applyAlignment="1" applyProtection="1">
      <alignment horizontal="right" vertical="center"/>
    </xf>
    <xf numFmtId="0" fontId="7" fillId="11" borderId="101" xfId="0" applyFont="1" applyFill="1" applyBorder="1" applyAlignment="1" applyProtection="1">
      <alignment horizontal="right" vertical="center"/>
    </xf>
    <xf numFmtId="0" fontId="7" fillId="15" borderId="101" xfId="0" applyFont="1" applyFill="1" applyBorder="1" applyAlignment="1" applyProtection="1">
      <alignment horizontal="right" vertical="center"/>
    </xf>
    <xf numFmtId="0" fontId="3" fillId="12" borderId="102" xfId="0" applyFont="1" applyFill="1" applyBorder="1"/>
    <xf numFmtId="170" fontId="4" fillId="17" borderId="0" xfId="0" applyNumberFormat="1" applyFont="1" applyFill="1" applyBorder="1" applyAlignment="1" applyProtection="1">
      <alignment horizontal="left" vertical="center"/>
    </xf>
    <xf numFmtId="170" fontId="4" fillId="17" borderId="0" xfId="0" applyNumberFormat="1" applyFont="1" applyFill="1" applyBorder="1" applyAlignment="1" applyProtection="1">
      <alignment horizontal="right" vertical="center"/>
    </xf>
    <xf numFmtId="0" fontId="0" fillId="12" borderId="77" xfId="0" applyFill="1" applyBorder="1"/>
    <xf numFmtId="170" fontId="4" fillId="17" borderId="72" xfId="0" applyNumberFormat="1" applyFont="1" applyFill="1" applyBorder="1" applyAlignment="1" applyProtection="1">
      <alignment horizontal="right" vertical="center"/>
    </xf>
    <xf numFmtId="0" fontId="5" fillId="0" borderId="0" xfId="0" applyFont="1" applyAlignment="1" applyProtection="1">
      <alignment horizontal="left"/>
    </xf>
    <xf numFmtId="0" fontId="5" fillId="0" borderId="0" xfId="0" applyFont="1" applyAlignment="1" applyProtection="1">
      <alignment horizontal="left" wrapText="1"/>
    </xf>
    <xf numFmtId="170" fontId="4" fillId="17" borderId="76" xfId="0" applyNumberFormat="1" applyFont="1" applyFill="1" applyBorder="1" applyAlignment="1" applyProtection="1">
      <alignment horizontal="right" vertical="center"/>
    </xf>
    <xf numFmtId="0" fontId="29" fillId="18" borderId="8" xfId="0" applyFont="1" applyFill="1" applyBorder="1" applyAlignment="1" applyProtection="1"/>
    <xf numFmtId="0" fontId="29" fillId="18" borderId="9" xfId="0" applyFont="1" applyFill="1" applyBorder="1" applyAlignment="1" applyProtection="1">
      <alignment wrapText="1"/>
    </xf>
    <xf numFmtId="170" fontId="29" fillId="18" borderId="9" xfId="0" applyNumberFormat="1" applyFont="1" applyFill="1" applyBorder="1" applyAlignment="1" applyProtection="1">
      <alignment horizontal="right"/>
    </xf>
    <xf numFmtId="170" fontId="29" fillId="18" borderId="10" xfId="0" applyNumberFormat="1" applyFont="1" applyFill="1" applyBorder="1" applyAlignment="1" applyProtection="1">
      <alignment horizontal="right"/>
    </xf>
    <xf numFmtId="0" fontId="7" fillId="2" borderId="9" xfId="0" applyFont="1" applyFill="1" applyBorder="1" applyAlignment="1" applyProtection="1">
      <alignment horizontal="left" wrapText="1"/>
    </xf>
    <xf numFmtId="170" fontId="7" fillId="2" borderId="9" xfId="0" applyNumberFormat="1" applyFont="1" applyFill="1" applyBorder="1" applyAlignment="1" applyProtection="1">
      <alignment horizontal="right" vertical="center"/>
    </xf>
    <xf numFmtId="0" fontId="29" fillId="18" borderId="8" xfId="0" applyFont="1" applyFill="1" applyBorder="1" applyAlignment="1" applyProtection="1">
      <alignment vertical="center"/>
    </xf>
    <xf numFmtId="0" fontId="29" fillId="18" borderId="9" xfId="0" applyFont="1" applyFill="1" applyBorder="1" applyAlignment="1" applyProtection="1">
      <alignment vertical="center"/>
    </xf>
    <xf numFmtId="2" fontId="7" fillId="18" borderId="9" xfId="0" applyNumberFormat="1" applyFont="1" applyFill="1" applyBorder="1" applyAlignment="1" applyProtection="1">
      <alignment horizontal="right"/>
    </xf>
    <xf numFmtId="2" fontId="7" fillId="18" borderId="10" xfId="0" applyNumberFormat="1" applyFont="1" applyFill="1" applyBorder="1" applyAlignment="1" applyProtection="1">
      <alignment horizontal="right"/>
    </xf>
    <xf numFmtId="0" fontId="0" fillId="0" borderId="0" xfId="0" applyProtection="1"/>
    <xf numFmtId="0" fontId="4" fillId="0" borderId="0" xfId="0" applyFont="1" applyAlignment="1" applyProtection="1">
      <alignment horizontal="left"/>
    </xf>
    <xf numFmtId="0" fontId="30" fillId="0" borderId="0" xfId="0" applyFont="1" applyFill="1" applyAlignment="1" applyProtection="1">
      <alignment horizontal="center" wrapText="1"/>
    </xf>
    <xf numFmtId="0" fontId="2" fillId="0" borderId="0" xfId="0" applyFont="1" applyProtection="1"/>
    <xf numFmtId="0" fontId="7" fillId="0" borderId="0" xfId="0" applyFont="1" applyFill="1" applyAlignment="1" applyProtection="1">
      <alignment vertical="center" wrapText="1"/>
    </xf>
    <xf numFmtId="0" fontId="31" fillId="0" borderId="0" xfId="0" applyFont="1" applyFill="1" applyBorder="1" applyAlignment="1" applyProtection="1">
      <alignment horizontal="left" vertical="center"/>
    </xf>
    <xf numFmtId="0" fontId="0" fillId="2" borderId="0" xfId="0" applyFill="1" applyAlignment="1" applyProtection="1">
      <alignment horizontal="left" vertical="center"/>
    </xf>
    <xf numFmtId="0" fontId="4" fillId="0" borderId="0" xfId="0" applyFont="1" applyAlignment="1" applyProtection="1"/>
    <xf numFmtId="0" fontId="0" fillId="0" borderId="0" xfId="0" applyAlignment="1" applyProtection="1">
      <alignment horizontal="left"/>
    </xf>
    <xf numFmtId="0" fontId="33" fillId="0" borderId="0" xfId="0" applyFont="1" applyProtection="1"/>
    <xf numFmtId="0" fontId="26" fillId="0" borderId="0" xfId="0" applyFont="1" applyAlignment="1" applyProtection="1">
      <alignment horizontal="left"/>
    </xf>
    <xf numFmtId="0" fontId="0" fillId="0" borderId="0" xfId="0" applyAlignment="1" applyProtection="1"/>
    <xf numFmtId="164" fontId="7" fillId="5" borderId="18" xfId="0" applyNumberFormat="1" applyFont="1" applyFill="1" applyBorder="1" applyAlignment="1" applyProtection="1">
      <alignment vertical="center"/>
    </xf>
    <xf numFmtId="164" fontId="4" fillId="0" borderId="19" xfId="0" applyNumberFormat="1" applyFont="1" applyFill="1" applyBorder="1" applyAlignment="1" applyProtection="1">
      <alignment vertical="center"/>
    </xf>
    <xf numFmtId="164" fontId="4" fillId="0" borderId="20" xfId="0" applyNumberFormat="1" applyFont="1" applyFill="1" applyBorder="1" applyAlignment="1" applyProtection="1">
      <alignment vertical="center"/>
    </xf>
    <xf numFmtId="2" fontId="4" fillId="0" borderId="24" xfId="2" applyNumberFormat="1" applyFont="1" applyFill="1" applyBorder="1" applyAlignment="1" applyProtection="1">
      <alignment horizontal="right" vertical="center" wrapText="1"/>
    </xf>
    <xf numFmtId="2" fontId="4" fillId="0" borderId="25" xfId="2" applyNumberFormat="1" applyFont="1" applyFill="1" applyBorder="1" applyAlignment="1" applyProtection="1">
      <alignment horizontal="right" vertical="center" wrapText="1"/>
    </xf>
    <xf numFmtId="2" fontId="4" fillId="0" borderId="26" xfId="2" applyNumberFormat="1" applyFont="1" applyFill="1" applyBorder="1" applyAlignment="1" applyProtection="1">
      <alignment horizontal="right" vertical="center" wrapText="1"/>
    </xf>
    <xf numFmtId="10" fontId="4" fillId="0" borderId="21" xfId="2" applyNumberFormat="1" applyFont="1" applyFill="1" applyBorder="1" applyAlignment="1" applyProtection="1">
      <alignment horizontal="right" vertical="center" wrapText="1"/>
    </xf>
    <xf numFmtId="10" fontId="4" fillId="0" borderId="22" xfId="2" applyNumberFormat="1" applyFont="1" applyFill="1" applyBorder="1" applyAlignment="1" applyProtection="1">
      <alignment horizontal="right" vertical="center" wrapText="1"/>
    </xf>
    <xf numFmtId="164" fontId="4" fillId="9" borderId="48" xfId="0" applyNumberFormat="1" applyFont="1" applyFill="1" applyBorder="1" applyAlignment="1" applyProtection="1">
      <alignment vertical="center" wrapText="1"/>
      <protection locked="0"/>
    </xf>
    <xf numFmtId="164" fontId="4" fillId="9" borderId="49" xfId="0" applyNumberFormat="1" applyFont="1" applyFill="1" applyBorder="1" applyAlignment="1" applyProtection="1">
      <alignment vertical="center" wrapText="1"/>
      <protection locked="0"/>
    </xf>
    <xf numFmtId="164" fontId="29" fillId="19" borderId="71" xfId="2" applyNumberFormat="1" applyFont="1" applyFill="1" applyBorder="1" applyAlignment="1" applyProtection="1">
      <alignment horizontal="right" wrapText="1"/>
    </xf>
    <xf numFmtId="164" fontId="29" fillId="19" borderId="43" xfId="2" applyNumberFormat="1" applyFont="1" applyFill="1" applyBorder="1" applyAlignment="1" applyProtection="1">
      <alignment horizontal="right" wrapText="1"/>
    </xf>
    <xf numFmtId="164" fontId="29" fillId="19" borderId="44" xfId="2" applyNumberFormat="1" applyFont="1" applyFill="1" applyBorder="1" applyAlignment="1" applyProtection="1">
      <alignment horizontal="right" wrapText="1"/>
    </xf>
    <xf numFmtId="164" fontId="29" fillId="19" borderId="45" xfId="2" applyNumberFormat="1" applyFont="1" applyFill="1" applyBorder="1" applyAlignment="1" applyProtection="1">
      <alignment horizontal="right" wrapText="1"/>
    </xf>
    <xf numFmtId="164" fontId="29" fillId="19" borderId="46" xfId="2" applyNumberFormat="1" applyFont="1" applyFill="1" applyBorder="1" applyAlignment="1" applyProtection="1">
      <alignment horizontal="right" wrapText="1"/>
    </xf>
    <xf numFmtId="164" fontId="29" fillId="19" borderId="72" xfId="2" applyNumberFormat="1" applyFont="1" applyFill="1" applyBorder="1" applyAlignment="1" applyProtection="1">
      <alignment horizontal="right" wrapText="1"/>
    </xf>
    <xf numFmtId="164" fontId="29" fillId="19" borderId="73" xfId="2" applyNumberFormat="1" applyFont="1" applyFill="1" applyBorder="1" applyAlignment="1" applyProtection="1">
      <alignment horizontal="right" wrapText="1"/>
    </xf>
    <xf numFmtId="164" fontId="29" fillId="19" borderId="74" xfId="2" applyNumberFormat="1" applyFont="1" applyFill="1" applyBorder="1" applyAlignment="1" applyProtection="1">
      <alignment horizontal="right" wrapText="1"/>
    </xf>
    <xf numFmtId="164" fontId="29" fillId="19" borderId="75" xfId="2" applyNumberFormat="1" applyFont="1" applyFill="1" applyBorder="1" applyAlignment="1" applyProtection="1">
      <alignment horizontal="right" wrapText="1"/>
    </xf>
    <xf numFmtId="170" fontId="29" fillId="19" borderId="118" xfId="0" applyNumberFormat="1" applyFont="1" applyFill="1" applyBorder="1" applyAlignment="1" applyProtection="1">
      <alignment horizontal="right" vertical="center"/>
    </xf>
    <xf numFmtId="170" fontId="29" fillId="19" borderId="9" xfId="0" applyNumberFormat="1" applyFont="1" applyFill="1" applyBorder="1" applyAlignment="1" applyProtection="1">
      <alignment horizontal="right" vertical="center"/>
    </xf>
    <xf numFmtId="170" fontId="29" fillId="19" borderId="7" xfId="0" applyNumberFormat="1" applyFont="1" applyFill="1" applyBorder="1" applyAlignment="1" applyProtection="1">
      <alignment horizontal="right"/>
    </xf>
    <xf numFmtId="170" fontId="29" fillId="19" borderId="115" xfId="0" applyNumberFormat="1" applyFont="1" applyFill="1" applyBorder="1" applyAlignment="1" applyProtection="1">
      <alignment horizontal="right"/>
    </xf>
    <xf numFmtId="170" fontId="29" fillId="19" borderId="116" xfId="0" applyNumberFormat="1" applyFont="1" applyFill="1" applyBorder="1" applyAlignment="1" applyProtection="1">
      <alignment horizontal="right"/>
    </xf>
    <xf numFmtId="170" fontId="29" fillId="19" borderId="117" xfId="0" applyNumberFormat="1" applyFont="1" applyFill="1" applyBorder="1" applyAlignment="1" applyProtection="1">
      <alignment horizontal="right"/>
    </xf>
    <xf numFmtId="170" fontId="29" fillId="19" borderId="8" xfId="0" applyNumberFormat="1" applyFont="1" applyFill="1" applyBorder="1" applyAlignment="1" applyProtection="1">
      <alignment horizontal="right"/>
    </xf>
    <xf numFmtId="170" fontId="4" fillId="0" borderId="91" xfId="0" applyNumberFormat="1" applyFont="1" applyFill="1" applyBorder="1" applyAlignment="1" applyProtection="1">
      <alignment horizontal="right" vertical="center"/>
    </xf>
    <xf numFmtId="170" fontId="4" fillId="0" borderId="21" xfId="0" applyNumberFormat="1" applyFont="1" applyFill="1" applyBorder="1" applyAlignment="1" applyProtection="1">
      <alignment horizontal="right" vertical="center"/>
    </xf>
    <xf numFmtId="170" fontId="4" fillId="0" borderId="105" xfId="0" applyNumberFormat="1" applyFont="1" applyFill="1" applyBorder="1" applyAlignment="1" applyProtection="1">
      <alignment horizontal="right" vertical="center"/>
    </xf>
    <xf numFmtId="170" fontId="4" fillId="0" borderId="106" xfId="0" applyNumberFormat="1" applyFont="1" applyFill="1" applyBorder="1" applyAlignment="1" applyProtection="1">
      <alignment horizontal="right" vertical="center"/>
    </xf>
    <xf numFmtId="170" fontId="4" fillId="0" borderId="108" xfId="0" applyNumberFormat="1" applyFont="1" applyFill="1" applyBorder="1" applyAlignment="1" applyProtection="1">
      <alignment horizontal="right" vertical="center"/>
    </xf>
    <xf numFmtId="170" fontId="4" fillId="0" borderId="109" xfId="0" applyNumberFormat="1" applyFont="1" applyFill="1" applyBorder="1" applyAlignment="1" applyProtection="1">
      <alignment horizontal="right" vertical="center"/>
    </xf>
    <xf numFmtId="170" fontId="4" fillId="0" borderId="60" xfId="0" applyNumberFormat="1" applyFont="1" applyFill="1" applyBorder="1" applyAlignment="1" applyProtection="1">
      <alignment horizontal="right" vertical="center"/>
    </xf>
    <xf numFmtId="170" fontId="4" fillId="0" borderId="23" xfId="0" applyNumberFormat="1" applyFont="1" applyFill="1" applyBorder="1" applyAlignment="1" applyProtection="1">
      <alignment horizontal="right" vertical="center"/>
    </xf>
    <xf numFmtId="170" fontId="4" fillId="0" borderId="110" xfId="0" applyNumberFormat="1" applyFont="1" applyFill="1" applyBorder="1" applyAlignment="1" applyProtection="1">
      <alignment horizontal="right" vertical="center"/>
    </xf>
    <xf numFmtId="170" fontId="4" fillId="0" borderId="111" xfId="0" applyNumberFormat="1" applyFont="1" applyFill="1" applyBorder="1" applyAlignment="1" applyProtection="1">
      <alignment horizontal="right" vertical="center"/>
    </xf>
    <xf numFmtId="170" fontId="4" fillId="0" borderId="112" xfId="0" applyNumberFormat="1" applyFont="1" applyFill="1" applyBorder="1" applyAlignment="1" applyProtection="1">
      <alignment horizontal="right" vertical="center"/>
    </xf>
    <xf numFmtId="170" fontId="4" fillId="0" borderId="25" xfId="0" applyNumberFormat="1" applyFont="1" applyFill="1" applyBorder="1" applyAlignment="1" applyProtection="1">
      <alignment horizontal="right" vertical="center"/>
    </xf>
    <xf numFmtId="170" fontId="4" fillId="0" borderId="113" xfId="0" applyNumberFormat="1" applyFont="1" applyFill="1" applyBorder="1" applyAlignment="1" applyProtection="1">
      <alignment horizontal="right" vertical="center"/>
    </xf>
    <xf numFmtId="170" fontId="4" fillId="0" borderId="114" xfId="0" applyNumberFormat="1" applyFont="1" applyFill="1" applyBorder="1" applyAlignment="1" applyProtection="1">
      <alignment horizontal="right" vertical="center"/>
    </xf>
    <xf numFmtId="170" fontId="4" fillId="0" borderId="75" xfId="0" applyNumberFormat="1" applyFont="1" applyFill="1" applyBorder="1" applyAlignment="1" applyProtection="1">
      <alignment horizontal="right" vertical="center"/>
    </xf>
    <xf numFmtId="170" fontId="4" fillId="9" borderId="17" xfId="0" applyNumberFormat="1" applyFont="1" applyFill="1" applyBorder="1" applyAlignment="1" applyProtection="1">
      <alignment horizontal="right" vertical="center"/>
    </xf>
    <xf numFmtId="170" fontId="4" fillId="9" borderId="58" xfId="0" applyNumberFormat="1" applyFont="1" applyFill="1" applyBorder="1" applyAlignment="1" applyProtection="1">
      <alignment horizontal="right" vertical="center"/>
    </xf>
    <xf numFmtId="170" fontId="4" fillId="9" borderId="59" xfId="0" applyNumberFormat="1" applyFont="1" applyFill="1" applyBorder="1" applyAlignment="1" applyProtection="1">
      <alignment horizontal="right" vertical="center"/>
    </xf>
    <xf numFmtId="170" fontId="4" fillId="9" borderId="83" xfId="0" applyNumberFormat="1" applyFont="1" applyFill="1" applyBorder="1" applyAlignment="1" applyProtection="1">
      <alignment horizontal="right" vertical="center"/>
    </xf>
    <xf numFmtId="170" fontId="4" fillId="9" borderId="23" xfId="0" applyNumberFormat="1" applyFont="1" applyFill="1" applyBorder="1" applyAlignment="1" applyProtection="1">
      <alignment horizontal="right" vertical="center"/>
    </xf>
    <xf numFmtId="170" fontId="4" fillId="9" borderId="68" xfId="0" applyNumberFormat="1" applyFont="1" applyFill="1" applyBorder="1" applyAlignment="1" applyProtection="1">
      <alignment horizontal="right" vertical="center"/>
    </xf>
    <xf numFmtId="170" fontId="4" fillId="9" borderId="24" xfId="0" applyNumberFormat="1" applyFont="1" applyFill="1" applyBorder="1" applyAlignment="1" applyProtection="1">
      <alignment horizontal="right" vertical="center"/>
    </xf>
    <xf numFmtId="170" fontId="4" fillId="9" borderId="87" xfId="0" applyNumberFormat="1" applyFont="1" applyFill="1" applyBorder="1" applyAlignment="1" applyProtection="1">
      <alignment horizontal="right" vertical="center"/>
    </xf>
    <xf numFmtId="168" fontId="4" fillId="9" borderId="81" xfId="0" applyNumberFormat="1" applyFont="1" applyFill="1" applyBorder="1" applyAlignment="1" applyProtection="1">
      <alignment horizontal="right" vertical="center"/>
    </xf>
    <xf numFmtId="168" fontId="4" fillId="9" borderId="51" xfId="0" applyNumberFormat="1" applyFont="1" applyFill="1" applyBorder="1" applyAlignment="1" applyProtection="1">
      <alignment horizontal="right" vertical="center"/>
    </xf>
    <xf numFmtId="168" fontId="4" fillId="9" borderId="52" xfId="0" applyNumberFormat="1" applyFont="1" applyFill="1" applyBorder="1" applyAlignment="1" applyProtection="1">
      <alignment horizontal="right" vertical="center"/>
    </xf>
    <xf numFmtId="168" fontId="4" fillId="9" borderId="21" xfId="0" applyNumberFormat="1" applyFont="1" applyFill="1" applyBorder="1" applyAlignment="1" applyProtection="1">
      <alignment horizontal="right" vertical="center"/>
    </xf>
    <xf numFmtId="168" fontId="4" fillId="9" borderId="82" xfId="0" applyNumberFormat="1" applyFont="1" applyFill="1" applyBorder="1" applyAlignment="1" applyProtection="1">
      <alignment horizontal="right" vertical="center"/>
    </xf>
    <xf numFmtId="164" fontId="14" fillId="9" borderId="56" xfId="0" applyNumberFormat="1" applyFont="1" applyFill="1" applyBorder="1" applyAlignment="1" applyProtection="1">
      <alignment vertical="center" wrapText="1"/>
      <protection locked="0"/>
    </xf>
    <xf numFmtId="170" fontId="4" fillId="0" borderId="74" xfId="0" applyNumberFormat="1" applyFont="1" applyFill="1" applyBorder="1" applyAlignment="1" applyProtection="1">
      <alignment horizontal="right" vertical="center"/>
    </xf>
    <xf numFmtId="0" fontId="16" fillId="0" borderId="0" xfId="5" applyFont="1" applyFill="1" applyBorder="1">
      <alignment vertical="center"/>
      <protection locked="0"/>
    </xf>
    <xf numFmtId="0" fontId="17" fillId="0" borderId="0" xfId="5" applyFont="1" applyFill="1" applyBorder="1">
      <alignment vertical="center"/>
      <protection locked="0"/>
    </xf>
    <xf numFmtId="0" fontId="0" fillId="0" borderId="0" xfId="0" applyFill="1" applyBorder="1"/>
    <xf numFmtId="0" fontId="32" fillId="0" borderId="0" xfId="0" applyFont="1" applyFill="1" applyBorder="1" applyAlignment="1" applyProtection="1">
      <alignment horizontal="right" vertical="center" wrapText="1"/>
    </xf>
    <xf numFmtId="0" fontId="7" fillId="0" borderId="0" xfId="0" applyFont="1" applyFill="1" applyBorder="1" applyAlignment="1" applyProtection="1">
      <alignment horizontal="right" vertical="center"/>
    </xf>
    <xf numFmtId="0" fontId="4" fillId="0" borderId="0" xfId="0" applyFont="1" applyFill="1" applyBorder="1" applyAlignment="1" applyProtection="1">
      <alignment vertical="center" wrapText="1"/>
    </xf>
    <xf numFmtId="2" fontId="7" fillId="0" borderId="0" xfId="0" applyNumberFormat="1" applyFont="1" applyFill="1" applyBorder="1" applyAlignment="1" applyProtection="1">
      <alignment vertical="center" wrapText="1"/>
      <protection locked="0"/>
    </xf>
    <xf numFmtId="164" fontId="29" fillId="0" borderId="0" xfId="0" applyNumberFormat="1" applyFont="1" applyFill="1" applyBorder="1" applyAlignment="1" applyProtection="1">
      <alignment horizontal="right" vertical="center" wrapText="1"/>
    </xf>
    <xf numFmtId="0" fontId="23" fillId="0" borderId="0" xfId="0" applyFont="1" applyFill="1" applyBorder="1" applyAlignment="1" applyProtection="1">
      <alignment horizontal="left" vertical="center" wrapText="1" indent="1"/>
    </xf>
    <xf numFmtId="0" fontId="4" fillId="0" borderId="0" xfId="0" applyFont="1" applyFill="1" applyBorder="1" applyAlignment="1" applyProtection="1">
      <alignment horizontal="right" vertical="center" wrapText="1"/>
    </xf>
    <xf numFmtId="164" fontId="4" fillId="0" borderId="0" xfId="0" applyNumberFormat="1" applyFont="1" applyFill="1" applyBorder="1" applyAlignment="1" applyProtection="1">
      <alignment horizontal="right" vertical="center" wrapText="1"/>
    </xf>
    <xf numFmtId="2" fontId="4" fillId="0" borderId="0" xfId="0" applyNumberFormat="1" applyFont="1" applyFill="1" applyBorder="1" applyAlignment="1" applyProtection="1">
      <alignment horizontal="left" vertical="top" wrapText="1" indent="2"/>
      <protection locked="0"/>
    </xf>
    <xf numFmtId="2" fontId="4" fillId="0" borderId="0" xfId="0" applyNumberFormat="1" applyFont="1" applyFill="1" applyBorder="1" applyAlignment="1" applyProtection="1">
      <alignment vertical="center" wrapText="1"/>
      <protection locked="0"/>
    </xf>
    <xf numFmtId="2" fontId="4" fillId="0" borderId="0" xfId="0" applyNumberFormat="1" applyFont="1" applyFill="1" applyBorder="1" applyAlignment="1" applyProtection="1">
      <alignment horizontal="left" vertical="center" wrapText="1" indent="2"/>
      <protection locked="0"/>
    </xf>
    <xf numFmtId="0" fontId="32" fillId="0" borderId="0" xfId="0" applyFont="1" applyFill="1" applyBorder="1" applyAlignment="1" applyProtection="1">
      <alignment wrapText="1"/>
    </xf>
    <xf numFmtId="164" fontId="32" fillId="0" borderId="0" xfId="0" applyNumberFormat="1" applyFont="1" applyFill="1" applyBorder="1" applyAlignment="1" applyProtection="1">
      <alignment horizontal="right" wrapText="1"/>
    </xf>
    <xf numFmtId="164" fontId="4" fillId="9" borderId="17" xfId="2" applyNumberFormat="1" applyFont="1" applyFill="1" applyBorder="1" applyAlignment="1" applyProtection="1">
      <alignment horizontal="right" wrapText="1"/>
    </xf>
    <xf numFmtId="164" fontId="4" fillId="9" borderId="58" xfId="2" applyNumberFormat="1" applyFont="1" applyFill="1" applyBorder="1" applyAlignment="1" applyProtection="1">
      <alignment horizontal="right" wrapText="1"/>
    </xf>
    <xf numFmtId="164" fontId="4" fillId="9" borderId="59" xfId="2" applyNumberFormat="1" applyFont="1" applyFill="1" applyBorder="1" applyAlignment="1" applyProtection="1">
      <alignment horizontal="right" wrapText="1"/>
    </xf>
    <xf numFmtId="164" fontId="4" fillId="9" borderId="62" xfId="2" applyNumberFormat="1" applyFont="1" applyFill="1" applyBorder="1" applyAlignment="1" applyProtection="1">
      <alignment horizontal="right" wrapText="1"/>
    </xf>
    <xf numFmtId="164" fontId="4" fillId="9" borderId="50" xfId="2" applyNumberFormat="1" applyFont="1" applyFill="1" applyBorder="1" applyAlignment="1" applyProtection="1">
      <alignment horizontal="right" vertical="center" wrapText="1"/>
    </xf>
    <xf numFmtId="164" fontId="4" fillId="9" borderId="51" xfId="2" applyNumberFormat="1" applyFont="1" applyFill="1" applyBorder="1" applyAlignment="1" applyProtection="1">
      <alignment horizontal="right" vertical="center" wrapText="1"/>
    </xf>
    <xf numFmtId="164" fontId="4" fillId="9" borderId="52" xfId="2" applyNumberFormat="1" applyFont="1" applyFill="1" applyBorder="1" applyAlignment="1" applyProtection="1">
      <alignment horizontal="right" vertical="center" wrapText="1"/>
    </xf>
    <xf numFmtId="164" fontId="4" fillId="9" borderId="21" xfId="2" applyNumberFormat="1" applyFont="1" applyFill="1" applyBorder="1" applyAlignment="1" applyProtection="1">
      <alignment horizontal="right" vertical="center" wrapText="1"/>
    </xf>
    <xf numFmtId="164" fontId="4" fillId="9" borderId="22" xfId="2" applyNumberFormat="1" applyFont="1" applyFill="1" applyBorder="1" applyAlignment="1" applyProtection="1">
      <alignment horizontal="right" vertical="center" wrapText="1"/>
    </xf>
    <xf numFmtId="0" fontId="4" fillId="0" borderId="81" xfId="0" applyFont="1" applyBorder="1" applyAlignment="1" applyProtection="1">
      <alignment horizontal="left" vertical="center" wrapText="1" indent="1"/>
    </xf>
    <xf numFmtId="0" fontId="23" fillId="12" borderId="17" xfId="0" applyFont="1" applyFill="1" applyBorder="1" applyAlignment="1" applyProtection="1">
      <alignment horizontal="left" vertical="center" wrapText="1" indent="1"/>
    </xf>
    <xf numFmtId="0" fontId="4" fillId="0" borderId="17" xfId="0" applyFont="1" applyBorder="1" applyAlignment="1" applyProtection="1">
      <alignment horizontal="left" vertical="center" indent="4"/>
    </xf>
    <xf numFmtId="0" fontId="4" fillId="0" borderId="17" xfId="6" applyFont="1" applyBorder="1" applyAlignment="1" applyProtection="1">
      <alignment horizontal="left" vertical="center" indent="1"/>
    </xf>
    <xf numFmtId="0" fontId="4" fillId="0" borderId="23" xfId="3" applyFont="1" applyBorder="1" applyAlignment="1" applyProtection="1">
      <alignment horizontal="left" vertical="center" indent="1"/>
    </xf>
    <xf numFmtId="164" fontId="4" fillId="12" borderId="119" xfId="0" applyNumberFormat="1" applyFont="1" applyFill="1" applyBorder="1" applyAlignment="1" applyProtection="1">
      <alignment vertical="center" wrapText="1"/>
      <protection locked="0"/>
    </xf>
    <xf numFmtId="164" fontId="4" fillId="9" borderId="120" xfId="0" applyNumberFormat="1" applyFont="1" applyFill="1" applyBorder="1" applyAlignment="1" applyProtection="1">
      <alignment vertical="center" wrapText="1"/>
      <protection locked="0"/>
    </xf>
    <xf numFmtId="164" fontId="7" fillId="5" borderId="121" xfId="0" applyNumberFormat="1" applyFont="1" applyFill="1" applyBorder="1" applyAlignment="1" applyProtection="1"/>
    <xf numFmtId="164" fontId="4" fillId="12" borderId="121" xfId="0" applyNumberFormat="1" applyFont="1" applyFill="1" applyBorder="1" applyAlignment="1" applyProtection="1">
      <alignment vertical="center" wrapText="1"/>
      <protection locked="0"/>
    </xf>
    <xf numFmtId="164" fontId="4" fillId="12" borderId="97" xfId="0" applyNumberFormat="1" applyFont="1" applyFill="1" applyBorder="1" applyAlignment="1" applyProtection="1">
      <alignment vertical="center" wrapText="1"/>
      <protection locked="0"/>
    </xf>
    <xf numFmtId="164" fontId="4" fillId="9" borderId="122" xfId="0" applyNumberFormat="1" applyFont="1" applyFill="1" applyBorder="1" applyAlignment="1" applyProtection="1">
      <alignment vertical="center" wrapText="1"/>
      <protection locked="0"/>
    </xf>
    <xf numFmtId="164" fontId="4" fillId="9" borderId="123" xfId="0" applyNumberFormat="1" applyFont="1" applyFill="1" applyBorder="1" applyAlignment="1" applyProtection="1">
      <alignment vertical="center" wrapText="1"/>
      <protection locked="0"/>
    </xf>
    <xf numFmtId="0" fontId="7" fillId="11" borderId="125" xfId="0" applyFont="1" applyFill="1" applyBorder="1" applyAlignment="1" applyProtection="1">
      <alignment horizontal="right" vertical="center"/>
    </xf>
    <xf numFmtId="0" fontId="7" fillId="11" borderId="126" xfId="0" applyFont="1" applyFill="1" applyBorder="1" applyAlignment="1" applyProtection="1">
      <alignment horizontal="right" vertical="center"/>
    </xf>
    <xf numFmtId="0" fontId="7" fillId="11" borderId="127" xfId="0" applyFont="1" applyFill="1" applyBorder="1" applyAlignment="1" applyProtection="1">
      <alignment horizontal="right" vertical="center"/>
    </xf>
    <xf numFmtId="164" fontId="4" fillId="9" borderId="128" xfId="0" applyNumberFormat="1" applyFont="1" applyFill="1" applyBorder="1" applyAlignment="1" applyProtection="1">
      <alignment vertical="center" wrapText="1"/>
      <protection locked="0"/>
    </xf>
    <xf numFmtId="164" fontId="4" fillId="9" borderId="129" xfId="0" applyNumberFormat="1" applyFont="1" applyFill="1" applyBorder="1" applyAlignment="1" applyProtection="1">
      <alignment vertical="center" wrapText="1"/>
      <protection locked="0"/>
    </xf>
    <xf numFmtId="0" fontId="25" fillId="2" borderId="0" xfId="0" applyFont="1" applyFill="1" applyBorder="1" applyAlignment="1" applyProtection="1">
      <alignment vertical="center" wrapText="1"/>
    </xf>
    <xf numFmtId="0" fontId="4" fillId="0" borderId="76" xfId="0" applyFont="1" applyBorder="1" applyAlignment="1" applyProtection="1">
      <alignment horizontal="left" vertical="center" wrapText="1" indent="1"/>
    </xf>
    <xf numFmtId="0" fontId="4" fillId="0" borderId="17" xfId="0" applyFont="1" applyBorder="1" applyAlignment="1" applyProtection="1">
      <alignment horizontal="left" vertical="center" wrapText="1" indent="3"/>
    </xf>
    <xf numFmtId="0" fontId="4" fillId="0" borderId="17" xfId="0" applyFont="1" applyBorder="1" applyAlignment="1" applyProtection="1">
      <alignment horizontal="left" vertical="center" wrapText="1" indent="1"/>
    </xf>
    <xf numFmtId="0" fontId="4" fillId="0" borderId="23" xfId="0" applyFont="1" applyBorder="1" applyAlignment="1" applyProtection="1">
      <alignment horizontal="left" vertical="center" wrapText="1" indent="1"/>
    </xf>
    <xf numFmtId="0" fontId="7" fillId="13" borderId="72" xfId="0" applyFont="1" applyFill="1" applyBorder="1" applyAlignment="1" applyProtection="1">
      <alignment horizontal="right" wrapText="1"/>
    </xf>
    <xf numFmtId="164" fontId="4" fillId="12" borderId="130" xfId="0" applyNumberFormat="1" applyFont="1" applyFill="1" applyBorder="1" applyAlignment="1" applyProtection="1">
      <alignment vertical="center" wrapText="1"/>
      <protection locked="0"/>
    </xf>
    <xf numFmtId="0" fontId="13" fillId="5" borderId="30" xfId="0" applyFont="1" applyFill="1" applyBorder="1" applyAlignment="1" applyProtection="1">
      <alignment horizontal="center"/>
    </xf>
    <xf numFmtId="0" fontId="13" fillId="5" borderId="31" xfId="0" applyFont="1" applyFill="1" applyBorder="1" applyAlignment="1" applyProtection="1">
      <alignment horizontal="center"/>
    </xf>
    <xf numFmtId="0" fontId="13" fillId="5" borderId="32" xfId="0" applyFont="1" applyFill="1" applyBorder="1" applyAlignment="1" applyProtection="1">
      <alignment horizontal="center"/>
    </xf>
    <xf numFmtId="0" fontId="13" fillId="11" borderId="124" xfId="0" applyFont="1" applyFill="1" applyBorder="1" applyAlignment="1" applyProtection="1">
      <alignment horizontal="center"/>
    </xf>
    <xf numFmtId="0" fontId="13" fillId="11" borderId="31" xfId="0" applyFont="1" applyFill="1" applyBorder="1" applyAlignment="1" applyProtection="1">
      <alignment horizontal="center"/>
    </xf>
    <xf numFmtId="0" fontId="13" fillId="11" borderId="34" xfId="0" applyFont="1" applyFill="1" applyBorder="1" applyAlignment="1" applyProtection="1">
      <alignment horizontal="center"/>
    </xf>
    <xf numFmtId="0" fontId="13" fillId="11" borderId="36" xfId="0" applyFont="1" applyFill="1" applyBorder="1" applyAlignment="1" applyProtection="1">
      <alignment horizontal="center"/>
    </xf>
    <xf numFmtId="0" fontId="13" fillId="11" borderId="37" xfId="0" applyFont="1" applyFill="1" applyBorder="1" applyAlignment="1" applyProtection="1">
      <alignment horizontal="center"/>
    </xf>
    <xf numFmtId="0" fontId="13" fillId="11" borderId="38" xfId="0" applyFont="1" applyFill="1" applyBorder="1" applyAlignment="1" applyProtection="1">
      <alignment horizontal="center"/>
    </xf>
    <xf numFmtId="0" fontId="11" fillId="6" borderId="4" xfId="0" applyFont="1" applyFill="1" applyBorder="1" applyAlignment="1" applyProtection="1">
      <alignment horizontal="left" vertical="top" wrapText="1"/>
      <protection locked="0"/>
    </xf>
    <xf numFmtId="0" fontId="11" fillId="6" borderId="5" xfId="0" applyFont="1" applyFill="1" applyBorder="1" applyAlignment="1" applyProtection="1">
      <alignment horizontal="left" vertical="top" wrapText="1"/>
      <protection locked="0"/>
    </xf>
    <xf numFmtId="0" fontId="11" fillId="6" borderId="6" xfId="0" applyFont="1" applyFill="1" applyBorder="1" applyAlignment="1" applyProtection="1">
      <alignment horizontal="left" vertical="top" wrapText="1"/>
      <protection locked="0"/>
    </xf>
    <xf numFmtId="164" fontId="7" fillId="7" borderId="12" xfId="0" applyNumberFormat="1" applyFont="1" applyFill="1" applyBorder="1" applyAlignment="1" applyProtection="1">
      <alignment horizontal="center" vertical="center"/>
    </xf>
    <xf numFmtId="164" fontId="7" fillId="7" borderId="13" xfId="0" applyNumberFormat="1" applyFont="1" applyFill="1" applyBorder="1" applyAlignment="1" applyProtection="1">
      <alignment horizontal="center" vertical="center"/>
    </xf>
    <xf numFmtId="164" fontId="7" fillId="7" borderId="14" xfId="0" applyNumberFormat="1" applyFont="1" applyFill="1" applyBorder="1" applyAlignment="1" applyProtection="1">
      <alignment horizontal="center" vertical="center"/>
    </xf>
    <xf numFmtId="0" fontId="7" fillId="10" borderId="28" xfId="0" applyFont="1" applyFill="1" applyBorder="1" applyAlignment="1" applyProtection="1">
      <alignment horizontal="center" vertical="center"/>
    </xf>
    <xf numFmtId="0" fontId="7" fillId="10" borderId="13" xfId="0" applyFont="1" applyFill="1" applyBorder="1" applyAlignment="1" applyProtection="1">
      <alignment horizontal="center" vertical="center"/>
    </xf>
    <xf numFmtId="0" fontId="7" fillId="10" borderId="29" xfId="0" applyFont="1" applyFill="1" applyBorder="1" applyAlignment="1" applyProtection="1">
      <alignment horizontal="center" vertical="center"/>
    </xf>
    <xf numFmtId="0" fontId="7" fillId="10" borderId="14" xfId="0" applyFont="1" applyFill="1" applyBorder="1" applyAlignment="1" applyProtection="1">
      <alignment horizontal="center" vertical="center"/>
    </xf>
    <xf numFmtId="0" fontId="7" fillId="11" borderId="28" xfId="0" applyFont="1" applyFill="1" applyBorder="1" applyAlignment="1" applyProtection="1">
      <alignment horizontal="center" vertical="center"/>
    </xf>
    <xf numFmtId="0" fontId="7" fillId="11" borderId="13" xfId="0" applyFont="1" applyFill="1" applyBorder="1" applyAlignment="1" applyProtection="1">
      <alignment horizontal="center" vertical="center"/>
    </xf>
    <xf numFmtId="0" fontId="7" fillId="11" borderId="14" xfId="0" applyFont="1" applyFill="1" applyBorder="1" applyAlignment="1" applyProtection="1">
      <alignment horizontal="center" vertical="center"/>
    </xf>
    <xf numFmtId="0" fontId="7" fillId="5" borderId="28" xfId="0" applyFont="1" applyFill="1" applyBorder="1" applyAlignment="1" applyProtection="1">
      <alignment horizontal="center" vertical="center"/>
    </xf>
    <xf numFmtId="0" fontId="7" fillId="5" borderId="13" xfId="0" applyFont="1" applyFill="1" applyBorder="1" applyAlignment="1" applyProtection="1">
      <alignment horizontal="center" vertical="center"/>
    </xf>
    <xf numFmtId="0" fontId="7" fillId="5" borderId="14" xfId="0" applyFont="1" applyFill="1" applyBorder="1" applyAlignment="1" applyProtection="1">
      <alignment horizontal="center" vertical="center"/>
    </xf>
    <xf numFmtId="0" fontId="4" fillId="2" borderId="107" xfId="0" applyFont="1" applyFill="1" applyBorder="1" applyAlignment="1" applyProtection="1">
      <alignment horizontal="center"/>
    </xf>
    <xf numFmtId="0" fontId="4" fillId="2" borderId="83" xfId="0" applyFont="1" applyFill="1" applyBorder="1" applyAlignment="1" applyProtection="1">
      <alignment horizontal="center"/>
    </xf>
    <xf numFmtId="0" fontId="4" fillId="2" borderId="108" xfId="0" applyFont="1" applyFill="1" applyBorder="1" applyAlignment="1" applyProtection="1">
      <alignment horizontal="center"/>
    </xf>
    <xf numFmtId="0" fontId="4" fillId="2" borderId="87"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0" xfId="0" applyFont="1" applyFill="1" applyBorder="1" applyAlignment="1" applyProtection="1">
      <alignment horizontal="center" vertical="center"/>
    </xf>
    <xf numFmtId="0" fontId="27" fillId="14" borderId="1"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27" fillId="14" borderId="84" xfId="0" applyFont="1" applyFill="1" applyBorder="1" applyAlignment="1">
      <alignment horizontal="center" vertical="center" wrapText="1"/>
    </xf>
    <xf numFmtId="0" fontId="27" fillId="14" borderId="85" xfId="0" applyFont="1" applyFill="1" applyBorder="1" applyAlignment="1">
      <alignment horizontal="center" vertical="center" wrapText="1"/>
    </xf>
    <xf numFmtId="0" fontId="27" fillId="14" borderId="5" xfId="0" applyFont="1" applyFill="1" applyBorder="1" applyAlignment="1">
      <alignment horizontal="center" vertical="center" wrapText="1"/>
    </xf>
    <xf numFmtId="0" fontId="27" fillId="14" borderId="6" xfId="0" applyFont="1" applyFill="1" applyBorder="1" applyAlignment="1">
      <alignment horizontal="center" vertical="center" wrapText="1"/>
    </xf>
    <xf numFmtId="0" fontId="13" fillId="11" borderId="92" xfId="0" applyFont="1" applyFill="1" applyBorder="1" applyAlignment="1" applyProtection="1">
      <alignment horizontal="center" vertical="center"/>
    </xf>
    <xf numFmtId="0" fontId="13" fillId="11" borderId="93" xfId="0" applyFont="1" applyFill="1" applyBorder="1" applyAlignment="1" applyProtection="1">
      <alignment horizontal="center" vertical="center"/>
    </xf>
    <xf numFmtId="0" fontId="13" fillId="15" borderId="94" xfId="0" applyFont="1" applyFill="1" applyBorder="1" applyAlignment="1" applyProtection="1">
      <alignment horizontal="center" vertical="center" wrapText="1"/>
    </xf>
    <xf numFmtId="0" fontId="13" fillId="15" borderId="95" xfId="0" applyFont="1" applyFill="1" applyBorder="1" applyAlignment="1" applyProtection="1">
      <alignment horizontal="center" vertical="center" wrapText="1"/>
    </xf>
    <xf numFmtId="0" fontId="4" fillId="2" borderId="103" xfId="0" applyFont="1" applyFill="1" applyBorder="1" applyAlignment="1" applyProtection="1">
      <alignment horizontal="center"/>
    </xf>
    <xf numFmtId="0" fontId="4" fillId="2" borderId="104" xfId="0" applyFont="1" applyFill="1" applyBorder="1" applyAlignment="1" applyProtection="1">
      <alignment horizontal="center"/>
    </xf>
  </cellXfs>
  <cellStyles count="7">
    <cellStyle name="Comma" xfId="1" builtinId="3"/>
    <cellStyle name="Normal" xfId="0" builtinId="0"/>
    <cellStyle name="Normal 10" xfId="3"/>
    <cellStyle name="Normal 13" xfId="6"/>
    <cellStyle name="Percent" xfId="2" builtinId="5"/>
    <cellStyle name="TableLvl2" xfId="4"/>
    <cellStyle name="TableLvl3" xfId="5"/>
  </cellStyles>
  <dxfs count="4">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Z84"/>
  <sheetViews>
    <sheetView showGridLines="0" tabSelected="1" topLeftCell="B17" zoomScale="60" zoomScaleNormal="60" workbookViewId="0">
      <selection activeCell="E30" sqref="E30"/>
    </sheetView>
  </sheetViews>
  <sheetFormatPr defaultColWidth="9.1796875" defaultRowHeight="14.5" x14ac:dyDescent="0.35"/>
  <cols>
    <col min="1" max="1" width="17.26953125" style="1" customWidth="1"/>
    <col min="2" max="2" width="67.54296875" style="4" customWidth="1"/>
    <col min="3" max="23" width="12.26953125" style="4" customWidth="1"/>
    <col min="24" max="16384" width="9.1796875" style="4"/>
  </cols>
  <sheetData>
    <row r="1" spans="1:26" ht="30" customHeight="1" x14ac:dyDescent="0.35">
      <c r="B1" s="2" t="s">
        <v>0</v>
      </c>
      <c r="C1" s="2"/>
      <c r="D1" s="2"/>
      <c r="E1" s="2"/>
      <c r="F1" s="2"/>
      <c r="G1" s="3"/>
      <c r="H1" s="3"/>
      <c r="I1" s="3"/>
      <c r="J1" s="3"/>
      <c r="K1" s="3"/>
      <c r="L1" s="3"/>
      <c r="M1" s="3"/>
      <c r="N1" s="3"/>
      <c r="O1" s="3"/>
      <c r="P1" s="3"/>
      <c r="Q1" s="3"/>
      <c r="R1" s="3"/>
      <c r="S1" s="3"/>
      <c r="T1" s="3"/>
      <c r="U1" s="3"/>
      <c r="V1" s="3"/>
      <c r="W1" s="3"/>
      <c r="X1" s="3"/>
      <c r="Y1" s="3"/>
      <c r="Z1" s="3"/>
    </row>
    <row r="2" spans="1:26" ht="30" customHeight="1" x14ac:dyDescent="0.35">
      <c r="B2" s="5" t="s">
        <v>52</v>
      </c>
      <c r="C2" s="5"/>
      <c r="D2" s="5"/>
      <c r="E2" s="5"/>
      <c r="F2" s="5"/>
      <c r="G2" s="3"/>
      <c r="H2" s="3"/>
      <c r="I2" s="3"/>
      <c r="J2" s="3"/>
      <c r="K2" s="3"/>
      <c r="L2" s="3"/>
      <c r="M2" s="3"/>
      <c r="N2" s="3"/>
      <c r="O2" s="3"/>
      <c r="P2" s="3"/>
      <c r="Q2" s="3"/>
      <c r="R2" s="3"/>
      <c r="S2" s="3"/>
      <c r="T2" s="3"/>
      <c r="U2" s="3"/>
      <c r="V2" s="3"/>
      <c r="W2" s="3"/>
      <c r="X2" s="3"/>
      <c r="Y2" s="3"/>
      <c r="Z2" s="3"/>
    </row>
    <row r="3" spans="1:26" ht="30" customHeight="1" x14ac:dyDescent="0.35">
      <c r="B3" s="6" t="s">
        <v>56</v>
      </c>
      <c r="C3" s="2"/>
      <c r="D3" s="2"/>
      <c r="E3" s="2"/>
      <c r="F3" s="2"/>
      <c r="G3" s="3"/>
      <c r="H3" s="3"/>
      <c r="I3" s="3"/>
      <c r="J3" s="3"/>
      <c r="K3" s="3"/>
      <c r="L3" s="3"/>
      <c r="M3" s="3"/>
      <c r="N3" s="3"/>
      <c r="O3" s="3"/>
      <c r="P3" s="3"/>
      <c r="Q3" s="3"/>
      <c r="R3" s="3"/>
      <c r="S3" s="3"/>
      <c r="T3" s="3"/>
      <c r="U3" s="3"/>
      <c r="V3" s="3"/>
      <c r="W3" s="3"/>
      <c r="X3" s="3"/>
      <c r="Y3" s="3"/>
      <c r="Z3" s="3"/>
    </row>
    <row r="4" spans="1:26" ht="30" customHeight="1" x14ac:dyDescent="0.35">
      <c r="B4" s="7" t="s">
        <v>1</v>
      </c>
      <c r="C4" s="7"/>
      <c r="D4" s="7"/>
      <c r="E4" s="7"/>
      <c r="F4" s="7"/>
      <c r="G4" s="7"/>
      <c r="H4" s="7"/>
      <c r="I4" s="7"/>
      <c r="J4" s="7"/>
      <c r="K4" s="7"/>
      <c r="L4" s="7"/>
      <c r="M4" s="7"/>
      <c r="N4" s="7"/>
      <c r="O4" s="7"/>
      <c r="P4" s="7"/>
      <c r="Q4" s="7"/>
      <c r="R4" s="7"/>
      <c r="S4" s="7"/>
      <c r="T4" s="7"/>
      <c r="U4" s="7"/>
      <c r="V4" s="7"/>
      <c r="W4" s="7"/>
      <c r="X4" s="7"/>
      <c r="Y4" s="7"/>
      <c r="Z4" s="7"/>
    </row>
    <row r="6" spans="1:26" ht="25.5" customHeight="1" x14ac:dyDescent="0.35">
      <c r="B6" s="8" t="s">
        <v>2</v>
      </c>
      <c r="C6" s="8"/>
      <c r="D6" s="8"/>
      <c r="E6" s="8"/>
      <c r="F6" s="8"/>
      <c r="G6" s="8"/>
      <c r="H6" s="8"/>
      <c r="I6" s="8"/>
      <c r="J6" s="8"/>
      <c r="K6" s="8"/>
      <c r="L6" s="8"/>
      <c r="M6" s="8"/>
      <c r="N6" s="8"/>
      <c r="O6" s="8"/>
      <c r="P6" s="8"/>
      <c r="Q6" s="8"/>
      <c r="R6" s="8"/>
      <c r="S6" s="8"/>
      <c r="T6" s="8"/>
      <c r="U6" s="8"/>
      <c r="V6" s="8"/>
      <c r="W6" s="8"/>
    </row>
    <row r="7" spans="1:26" ht="21.75" customHeight="1" x14ac:dyDescent="0.35">
      <c r="A7" s="9"/>
      <c r="B7" s="10" t="s">
        <v>53</v>
      </c>
      <c r="C7" s="11"/>
      <c r="D7" s="11"/>
      <c r="E7" s="11"/>
      <c r="F7" s="11"/>
      <c r="G7" s="11"/>
      <c r="H7" s="11"/>
      <c r="I7" s="11"/>
      <c r="J7" s="11"/>
      <c r="K7" s="11"/>
      <c r="L7" s="11"/>
      <c r="M7" s="12"/>
      <c r="N7"/>
      <c r="O7"/>
      <c r="P7"/>
      <c r="Q7"/>
      <c r="R7" s="8"/>
      <c r="S7" s="8"/>
      <c r="T7" s="8"/>
      <c r="U7" s="8"/>
      <c r="V7" s="8"/>
      <c r="W7" s="8"/>
    </row>
    <row r="8" spans="1:26" ht="128.25" customHeight="1" x14ac:dyDescent="0.35">
      <c r="A8" s="13"/>
      <c r="B8" s="300" t="s">
        <v>3</v>
      </c>
      <c r="C8" s="301"/>
      <c r="D8" s="301"/>
      <c r="E8" s="301"/>
      <c r="F8" s="301"/>
      <c r="G8" s="301"/>
      <c r="H8" s="301"/>
      <c r="I8" s="301"/>
      <c r="J8" s="301"/>
      <c r="K8" s="301"/>
      <c r="L8" s="301"/>
      <c r="M8" s="302"/>
      <c r="N8"/>
      <c r="O8"/>
      <c r="P8"/>
      <c r="Q8"/>
      <c r="R8"/>
      <c r="S8" s="14"/>
      <c r="T8"/>
      <c r="U8"/>
      <c r="V8"/>
      <c r="W8"/>
    </row>
    <row r="9" spans="1:26" x14ac:dyDescent="0.35">
      <c r="B9" s="15"/>
      <c r="C9" s="15"/>
      <c r="D9" s="15"/>
      <c r="E9" s="15"/>
      <c r="F9" s="15"/>
      <c r="G9" s="15"/>
      <c r="H9" s="15"/>
      <c r="I9" s="15"/>
      <c r="J9" s="15"/>
      <c r="K9" s="15"/>
      <c r="L9" s="15"/>
      <c r="M9" s="15"/>
      <c r="N9" s="15"/>
      <c r="O9" s="15"/>
      <c r="P9" s="15"/>
      <c r="Q9" s="15"/>
      <c r="R9" s="15"/>
      <c r="S9" s="15"/>
      <c r="T9" s="15"/>
      <c r="U9" s="15"/>
      <c r="V9" s="15"/>
      <c r="W9" s="15"/>
    </row>
    <row r="10" spans="1:26" x14ac:dyDescent="0.35">
      <c r="B10" s="15"/>
      <c r="C10" s="15"/>
      <c r="D10" s="15"/>
      <c r="E10" s="15"/>
      <c r="F10" s="15"/>
      <c r="G10" s="15"/>
      <c r="H10" s="15"/>
      <c r="I10" s="15"/>
      <c r="J10" s="15"/>
      <c r="K10" s="15"/>
      <c r="L10" s="15"/>
      <c r="M10" s="15"/>
      <c r="N10" s="15"/>
      <c r="O10" s="15"/>
      <c r="P10" s="15"/>
      <c r="Q10" s="15"/>
      <c r="R10" s="15"/>
      <c r="S10" s="15"/>
      <c r="T10" s="15"/>
      <c r="U10" s="15"/>
      <c r="V10" s="15"/>
      <c r="W10" s="15"/>
    </row>
    <row r="11" spans="1:26" customFormat="1" ht="15" thickBot="1" x14ac:dyDescent="0.4">
      <c r="A11" s="1"/>
      <c r="B11" s="16"/>
      <c r="C11" s="16"/>
      <c r="D11" s="16"/>
      <c r="E11" s="16"/>
      <c r="F11" s="16"/>
      <c r="G11" s="16"/>
      <c r="H11" s="16"/>
      <c r="I11" s="16"/>
      <c r="J11" s="16"/>
      <c r="K11" s="16"/>
      <c r="L11" s="16"/>
      <c r="M11" s="16"/>
      <c r="N11" s="16"/>
    </row>
    <row r="12" spans="1:26" customFormat="1" ht="16" thickBot="1" x14ac:dyDescent="0.4">
      <c r="A12" s="1"/>
      <c r="B12" s="17" t="s">
        <v>4</v>
      </c>
      <c r="C12" s="18"/>
      <c r="D12" s="19"/>
      <c r="E12" s="19"/>
      <c r="F12" s="19"/>
      <c r="G12" s="19"/>
      <c r="H12" s="19"/>
      <c r="I12" s="19"/>
      <c r="J12" s="19"/>
      <c r="K12" s="19"/>
      <c r="L12" s="19"/>
      <c r="M12" s="19"/>
      <c r="N12" s="20"/>
    </row>
    <row r="13" spans="1:26" s="22" customFormat="1" ht="15.5" x14ac:dyDescent="0.35">
      <c r="A13" s="1"/>
      <c r="B13" s="21"/>
      <c r="C13" s="303" t="s">
        <v>5</v>
      </c>
      <c r="D13" s="304"/>
      <c r="E13" s="304"/>
      <c r="F13" s="304"/>
      <c r="G13" s="304"/>
      <c r="H13" s="304"/>
      <c r="I13" s="304"/>
      <c r="J13" s="304"/>
      <c r="K13" s="304"/>
      <c r="L13" s="304"/>
      <c r="M13" s="304" t="s">
        <v>6</v>
      </c>
      <c r="N13" s="305"/>
      <c r="O13"/>
      <c r="P13"/>
      <c r="Q13"/>
      <c r="R13"/>
      <c r="S13"/>
      <c r="T13"/>
      <c r="U13"/>
      <c r="V13"/>
      <c r="W13"/>
    </row>
    <row r="14" spans="1:26" ht="16" thickBot="1" x14ac:dyDescent="0.4">
      <c r="B14" s="21"/>
      <c r="C14" s="23" t="s">
        <v>61</v>
      </c>
      <c r="D14" s="23" t="s">
        <v>62</v>
      </c>
      <c r="E14" s="24" t="s">
        <v>40</v>
      </c>
      <c r="F14" s="24" t="s">
        <v>39</v>
      </c>
      <c r="G14" s="24" t="s">
        <v>38</v>
      </c>
      <c r="H14" s="24" t="s">
        <v>11</v>
      </c>
      <c r="I14" s="24" t="s">
        <v>42</v>
      </c>
      <c r="J14" s="24" t="s">
        <v>47</v>
      </c>
      <c r="K14" s="24" t="s">
        <v>43</v>
      </c>
      <c r="L14" s="24" t="s">
        <v>46</v>
      </c>
      <c r="M14" s="24" t="s">
        <v>32</v>
      </c>
      <c r="N14" s="25" t="s">
        <v>44</v>
      </c>
      <c r="O14"/>
      <c r="P14"/>
      <c r="Q14"/>
      <c r="R14"/>
      <c r="S14"/>
      <c r="T14"/>
      <c r="U14"/>
      <c r="V14"/>
      <c r="W14"/>
    </row>
    <row r="15" spans="1:26" x14ac:dyDescent="0.35">
      <c r="B15" s="26" t="s">
        <v>7</v>
      </c>
      <c r="C15" s="186">
        <v>95.8</v>
      </c>
      <c r="D15" s="187">
        <v>99.2</v>
      </c>
      <c r="E15" s="187">
        <v>100.4</v>
      </c>
      <c r="F15" s="187">
        <v>102.8</v>
      </c>
      <c r="G15" s="187">
        <v>105.9</v>
      </c>
      <c r="H15" s="187">
        <v>107.5</v>
      </c>
      <c r="I15" s="187">
        <v>108.6</v>
      </c>
      <c r="J15" s="187">
        <v>110.7</v>
      </c>
      <c r="K15" s="187">
        <v>113</v>
      </c>
      <c r="L15" s="187">
        <v>114.8</v>
      </c>
      <c r="M15" s="187">
        <v>114.4</v>
      </c>
      <c r="N15" s="188">
        <v>117.83200000000001</v>
      </c>
      <c r="O15"/>
      <c r="P15"/>
      <c r="Q15"/>
      <c r="R15"/>
      <c r="S15"/>
      <c r="T15"/>
      <c r="U15"/>
      <c r="V15"/>
      <c r="W15"/>
    </row>
    <row r="16" spans="1:26" x14ac:dyDescent="0.35">
      <c r="B16" s="27" t="s">
        <v>8</v>
      </c>
      <c r="C16" s="192">
        <v>3.0538922155688653E-2</v>
      </c>
      <c r="D16" s="192">
        <f t="shared" ref="D16:N16" si="0">D15/C15-1</f>
        <v>3.5490605427975108E-2</v>
      </c>
      <c r="E16" s="192">
        <f t="shared" si="0"/>
        <v>1.2096774193548487E-2</v>
      </c>
      <c r="F16" s="192">
        <f t="shared" si="0"/>
        <v>2.3904382470119501E-2</v>
      </c>
      <c r="G16" s="192">
        <f t="shared" si="0"/>
        <v>3.0155642023346418E-2</v>
      </c>
      <c r="H16" s="192">
        <f t="shared" si="0"/>
        <v>1.5108593012275628E-2</v>
      </c>
      <c r="I16" s="192">
        <f t="shared" si="0"/>
        <v>1.0232558139534831E-2</v>
      </c>
      <c r="J16" s="192">
        <f t="shared" si="0"/>
        <v>1.9337016574585641E-2</v>
      </c>
      <c r="K16" s="192">
        <f t="shared" si="0"/>
        <v>2.0776874435411097E-2</v>
      </c>
      <c r="L16" s="192">
        <f t="shared" si="0"/>
        <v>1.5929203539823078E-2</v>
      </c>
      <c r="M16" s="192">
        <f t="shared" si="0"/>
        <v>-3.4843205574912606E-3</v>
      </c>
      <c r="N16" s="193">
        <f t="shared" si="0"/>
        <v>3.0000000000000027E-2</v>
      </c>
      <c r="O16"/>
      <c r="P16"/>
      <c r="Q16"/>
      <c r="R16"/>
      <c r="S16"/>
      <c r="T16"/>
      <c r="U16"/>
      <c r="V16"/>
      <c r="W16"/>
    </row>
    <row r="17" spans="1:26" ht="15" thickBot="1" x14ac:dyDescent="0.4">
      <c r="B17" s="28" t="s">
        <v>45</v>
      </c>
      <c r="C17" s="189">
        <f t="shared" ref="C17:M17" si="1">D17/(1+D16)</f>
        <v>0.81302192952678343</v>
      </c>
      <c r="D17" s="189">
        <f t="shared" si="1"/>
        <v>0.84187657003190952</v>
      </c>
      <c r="E17" s="190">
        <f t="shared" si="1"/>
        <v>0.85206056079842463</v>
      </c>
      <c r="F17" s="190">
        <f t="shared" si="1"/>
        <v>0.87242854233145473</v>
      </c>
      <c r="G17" s="190">
        <f t="shared" si="1"/>
        <v>0.89873718514495204</v>
      </c>
      <c r="H17" s="190">
        <f t="shared" si="1"/>
        <v>0.91231583950030537</v>
      </c>
      <c r="I17" s="190">
        <f t="shared" si="1"/>
        <v>0.92165116436961081</v>
      </c>
      <c r="J17" s="190">
        <f t="shared" si="1"/>
        <v>0.93947314821101213</v>
      </c>
      <c r="K17" s="190">
        <f t="shared" si="1"/>
        <v>0.95899246384683268</v>
      </c>
      <c r="L17" s="190">
        <f t="shared" si="1"/>
        <v>0.97426844999660533</v>
      </c>
      <c r="M17" s="190">
        <f t="shared" si="1"/>
        <v>0.970873786407767</v>
      </c>
      <c r="N17" s="191">
        <v>1</v>
      </c>
      <c r="O17"/>
      <c r="P17"/>
      <c r="Q17"/>
      <c r="R17"/>
      <c r="S17"/>
      <c r="T17"/>
      <c r="U17"/>
      <c r="V17"/>
      <c r="W17"/>
    </row>
    <row r="18" spans="1:26" x14ac:dyDescent="0.35">
      <c r="B18" s="29"/>
      <c r="C18" s="30"/>
      <c r="D18" s="30"/>
      <c r="E18" s="30"/>
      <c r="F18" s="30"/>
      <c r="G18" s="30"/>
      <c r="H18" s="30"/>
      <c r="I18" s="30"/>
      <c r="J18" s="31"/>
      <c r="K18" s="32"/>
      <c r="L18" s="31"/>
      <c r="M18" s="33"/>
      <c r="N18" s="32"/>
      <c r="O18" s="31"/>
      <c r="P18" s="31"/>
      <c r="Q18" s="31"/>
      <c r="R18" s="31"/>
      <c r="S18" s="32"/>
      <c r="T18" s="32"/>
      <c r="U18" s="32"/>
      <c r="V18" s="32"/>
      <c r="W18" s="32"/>
    </row>
    <row r="19" spans="1:26" x14ac:dyDescent="0.35">
      <c r="B19" s="29"/>
      <c r="C19" s="30"/>
      <c r="D19" s="30"/>
      <c r="E19" s="30"/>
      <c r="F19" s="30"/>
      <c r="G19" s="30"/>
      <c r="H19" s="30"/>
      <c r="I19" s="30"/>
      <c r="J19" s="31"/>
      <c r="K19"/>
      <c r="L19"/>
      <c r="M19"/>
      <c r="N19"/>
      <c r="O19"/>
      <c r="P19"/>
      <c r="Q19"/>
      <c r="R19" s="31"/>
      <c r="S19" s="32"/>
      <c r="T19" s="32"/>
      <c r="U19" s="32"/>
      <c r="V19" s="32"/>
      <c r="W19" s="32"/>
    </row>
    <row r="20" spans="1:26" x14ac:dyDescent="0.35">
      <c r="B20" s="29"/>
      <c r="C20" s="30"/>
      <c r="D20" s="30"/>
      <c r="E20" s="30"/>
      <c r="F20" s="30"/>
      <c r="G20" s="30"/>
      <c r="H20" s="30"/>
      <c r="I20" s="30"/>
      <c r="J20" s="31"/>
      <c r="K20" s="32"/>
      <c r="L20" s="31"/>
      <c r="M20" s="33"/>
      <c r="N20" s="32"/>
      <c r="O20" s="31"/>
      <c r="P20" s="31"/>
      <c r="Q20" s="31"/>
      <c r="R20" s="31"/>
      <c r="S20" s="32"/>
      <c r="T20" s="32"/>
      <c r="U20" s="32"/>
      <c r="V20" s="32"/>
      <c r="W20" s="32"/>
    </row>
    <row r="21" spans="1:26" s="36" customFormat="1" ht="18.5" x14ac:dyDescent="0.45">
      <c r="A21" s="1"/>
      <c r="B21" s="34" t="s">
        <v>9</v>
      </c>
      <c r="C21" s="35"/>
      <c r="D21" s="35"/>
      <c r="E21" s="35"/>
      <c r="F21" s="35"/>
      <c r="G21" s="35"/>
      <c r="H21" s="35"/>
      <c r="I21" s="35"/>
      <c r="J21" s="35"/>
      <c r="K21" s="35"/>
      <c r="L21" s="35"/>
      <c r="M21" s="35"/>
      <c r="N21" s="35"/>
      <c r="O21" s="35"/>
      <c r="P21" s="35"/>
      <c r="Q21" s="35"/>
      <c r="R21" s="35"/>
      <c r="S21" s="35"/>
      <c r="T21" s="35"/>
      <c r="U21" s="35"/>
      <c r="V21" s="35"/>
      <c r="W21" s="35"/>
      <c r="X21" s="35"/>
      <c r="Y21" s="35"/>
      <c r="Z21" s="35"/>
    </row>
    <row r="22" spans="1:26" customFormat="1" ht="15" thickBot="1" x14ac:dyDescent="0.4">
      <c r="A22" s="1"/>
    </row>
    <row r="23" spans="1:26" customFormat="1" ht="15" thickBot="1" x14ac:dyDescent="0.4">
      <c r="A23" s="1"/>
      <c r="B23" s="37" t="s">
        <v>10</v>
      </c>
      <c r="C23" s="38" t="s">
        <v>11</v>
      </c>
    </row>
    <row r="24" spans="1:26" s="43" customFormat="1" ht="16" thickBot="1" x14ac:dyDescent="0.4">
      <c r="A24" s="1"/>
      <c r="B24" s="39" t="s">
        <v>12</v>
      </c>
      <c r="C24" s="40"/>
      <c r="D24" s="40"/>
      <c r="E24" s="40"/>
      <c r="F24" s="40"/>
      <c r="G24" s="40"/>
      <c r="H24" s="40"/>
      <c r="I24" s="40"/>
      <c r="J24" s="40"/>
      <c r="K24" s="40"/>
      <c r="L24" s="40"/>
      <c r="M24" s="41"/>
      <c r="N24" s="41"/>
      <c r="O24" s="41"/>
      <c r="P24" s="41"/>
      <c r="Q24" s="41"/>
      <c r="R24" s="41"/>
      <c r="S24" s="41"/>
      <c r="T24" s="42"/>
      <c r="U24"/>
      <c r="V24"/>
      <c r="W24"/>
      <c r="X24"/>
      <c r="Y24"/>
    </row>
    <row r="25" spans="1:26" x14ac:dyDescent="0.35">
      <c r="B25"/>
      <c r="C25" s="306" t="s">
        <v>41</v>
      </c>
      <c r="D25" s="307"/>
      <c r="E25" s="307"/>
      <c r="F25" s="308"/>
      <c r="G25" s="307" t="s">
        <v>37</v>
      </c>
      <c r="H25" s="307"/>
      <c r="I25" s="307"/>
      <c r="J25" s="307"/>
      <c r="K25" s="307"/>
      <c r="L25" s="309"/>
      <c r="M25" s="44"/>
      <c r="N25" s="310" t="s">
        <v>57</v>
      </c>
      <c r="O25" s="311"/>
      <c r="P25" s="311"/>
      <c r="Q25" s="311"/>
      <c r="R25" s="311"/>
      <c r="S25" s="311"/>
      <c r="T25" s="312"/>
      <c r="U25"/>
      <c r="V25"/>
      <c r="W25"/>
      <c r="X25"/>
      <c r="Y25"/>
      <c r="Z25" s="45"/>
    </row>
    <row r="26" spans="1:26" ht="29.5" thickBot="1" x14ac:dyDescent="0.4">
      <c r="B26"/>
      <c r="C26" s="291" t="s">
        <v>13</v>
      </c>
      <c r="D26" s="292"/>
      <c r="E26" s="292"/>
      <c r="F26" s="293"/>
      <c r="G26" s="46" t="s">
        <v>14</v>
      </c>
      <c r="H26" s="294" t="s">
        <v>15</v>
      </c>
      <c r="I26" s="295"/>
      <c r="J26" s="295"/>
      <c r="K26" s="295"/>
      <c r="L26" s="296"/>
      <c r="M26" s="44"/>
      <c r="N26" s="47" t="s">
        <v>13</v>
      </c>
      <c r="O26" s="46" t="s">
        <v>14</v>
      </c>
      <c r="P26" s="297" t="s">
        <v>15</v>
      </c>
      <c r="Q26" s="298"/>
      <c r="R26" s="298"/>
      <c r="S26" s="298"/>
      <c r="T26" s="299"/>
      <c r="U26"/>
      <c r="V26"/>
      <c r="W26"/>
      <c r="X26"/>
      <c r="Y26"/>
      <c r="Z26" s="45"/>
    </row>
    <row r="27" spans="1:26" ht="15" thickBot="1" x14ac:dyDescent="0.4">
      <c r="B27"/>
      <c r="C27" s="48" t="s">
        <v>40</v>
      </c>
      <c r="D27" s="49" t="s">
        <v>39</v>
      </c>
      <c r="E27" s="49" t="s">
        <v>38</v>
      </c>
      <c r="F27" s="50" t="s">
        <v>11</v>
      </c>
      <c r="G27" s="51" t="s">
        <v>42</v>
      </c>
      <c r="H27" s="279" t="s">
        <v>47</v>
      </c>
      <c r="I27" s="280" t="s">
        <v>43</v>
      </c>
      <c r="J27" s="280" t="s">
        <v>46</v>
      </c>
      <c r="K27" s="280" t="s">
        <v>32</v>
      </c>
      <c r="L27" s="281" t="s">
        <v>44</v>
      </c>
      <c r="M27" s="44"/>
      <c r="N27" s="52" t="str">
        <f>dms_PRCP_BaseYear</f>
        <v>2014-15</v>
      </c>
      <c r="O27" s="53" t="s">
        <v>42</v>
      </c>
      <c r="P27" s="54" t="s">
        <v>47</v>
      </c>
      <c r="Q27" s="55" t="s">
        <v>43</v>
      </c>
      <c r="R27" s="55" t="s">
        <v>46</v>
      </c>
      <c r="S27" s="55" t="s">
        <v>32</v>
      </c>
      <c r="T27" s="56" t="s">
        <v>44</v>
      </c>
      <c r="U27"/>
      <c r="V27"/>
      <c r="W27"/>
      <c r="X27"/>
      <c r="Y27"/>
      <c r="Z27" s="45"/>
    </row>
    <row r="28" spans="1:26" x14ac:dyDescent="0.35">
      <c r="B28" s="267" t="s">
        <v>16</v>
      </c>
      <c r="C28" s="272"/>
      <c r="D28" s="57"/>
      <c r="E28" s="57"/>
      <c r="F28" s="194">
        <v>23.155003189770881</v>
      </c>
      <c r="G28" s="195">
        <v>27.746983413459382</v>
      </c>
      <c r="H28" s="277">
        <v>30.003873807454625</v>
      </c>
      <c r="I28" s="277">
        <v>30.336491661408893</v>
      </c>
      <c r="J28" s="277">
        <v>30.884738885420099</v>
      </c>
      <c r="K28" s="277">
        <v>31.643938370083113</v>
      </c>
      <c r="L28" s="278">
        <v>31.660372763891949</v>
      </c>
      <c r="M28" s="44"/>
      <c r="N28" s="262">
        <f>+LOOKUP(dms_PRCP_BaseYear,C$27:G$27,C28:G28)/$D$17</f>
        <v>27.504035643720599</v>
      </c>
      <c r="O28" s="263">
        <f t="shared" ref="O28:T28" si="2">+G28/$H$17</f>
        <v>30.413791158834851</v>
      </c>
      <c r="P28" s="264">
        <f t="shared" si="2"/>
        <v>32.887594962604595</v>
      </c>
      <c r="Q28" s="265">
        <f t="shared" si="2"/>
        <v>33.252181259973334</v>
      </c>
      <c r="R28" s="265">
        <f t="shared" si="2"/>
        <v>33.853121417179736</v>
      </c>
      <c r="S28" s="265">
        <f t="shared" si="2"/>
        <v>34.685288800219851</v>
      </c>
      <c r="T28" s="266">
        <f t="shared" si="2"/>
        <v>34.70330273037132</v>
      </c>
      <c r="U28"/>
      <c r="V28"/>
      <c r="W28"/>
      <c r="X28"/>
      <c r="Y28"/>
      <c r="Z28" s="45"/>
    </row>
    <row r="29" spans="1:26" x14ac:dyDescent="0.35">
      <c r="B29" s="268" t="s">
        <v>17</v>
      </c>
      <c r="C29" s="274"/>
      <c r="D29" s="59"/>
      <c r="E29" s="59"/>
      <c r="F29" s="60"/>
      <c r="G29" s="61"/>
      <c r="H29" s="62"/>
      <c r="I29" s="63"/>
      <c r="J29" s="63"/>
      <c r="K29" s="63"/>
      <c r="L29" s="64"/>
      <c r="M29" s="65"/>
      <c r="N29" s="66"/>
      <c r="O29" s="67"/>
      <c r="P29" s="68"/>
      <c r="Q29" s="69"/>
      <c r="R29" s="69"/>
      <c r="S29" s="69"/>
      <c r="T29" s="70"/>
      <c r="U29"/>
      <c r="V29"/>
      <c r="W29"/>
      <c r="X29"/>
      <c r="Y29"/>
      <c r="Z29" s="45"/>
    </row>
    <row r="30" spans="1:26" x14ac:dyDescent="0.35">
      <c r="B30" s="269" t="s">
        <v>18</v>
      </c>
      <c r="C30" s="275"/>
      <c r="D30" s="71"/>
      <c r="E30" s="71"/>
      <c r="F30" s="107">
        <v>-0.18913266495860159</v>
      </c>
      <c r="G30" s="74">
        <v>-0.18709191397282873</v>
      </c>
      <c r="H30" s="75">
        <v>-0.19769678322375575</v>
      </c>
      <c r="I30" s="75">
        <v>-0.20053454026854764</v>
      </c>
      <c r="J30" s="75">
        <v>-0.20269089921353386</v>
      </c>
      <c r="K30" s="75">
        <v>-0.2042263533293007</v>
      </c>
      <c r="L30" s="273">
        <v>-0.20344045296628988</v>
      </c>
      <c r="M30" s="65"/>
      <c r="N30" s="258">
        <f t="shared" ref="N30:N34" si="3">+LOOKUP(dms_PRCP_BaseYear,C$27:G$27,C30:G30)/$D$17</f>
        <v>-0.22465605017542289</v>
      </c>
      <c r="O30" s="259">
        <f t="shared" ref="O30:O34" si="4">+G30/$H$17</f>
        <v>-0.20507362239298937</v>
      </c>
      <c r="P30" s="260">
        <f t="shared" ref="P30:T34" si="5">H30/$H$17</f>
        <v>-0.21669774289136365</v>
      </c>
      <c r="Q30" s="260">
        <f t="shared" si="5"/>
        <v>-0.21980824138533497</v>
      </c>
      <c r="R30" s="260">
        <f t="shared" si="5"/>
        <v>-0.22217185149887558</v>
      </c>
      <c r="S30" s="260">
        <f t="shared" si="5"/>
        <v>-0.22385488060928524</v>
      </c>
      <c r="T30" s="261">
        <f t="shared" si="5"/>
        <v>-0.22299344608301278</v>
      </c>
      <c r="U30"/>
      <c r="V30"/>
      <c r="W30"/>
      <c r="X30"/>
      <c r="Y30"/>
      <c r="Z30" s="45"/>
    </row>
    <row r="31" spans="1:26" x14ac:dyDescent="0.35">
      <c r="B31" s="269" t="s">
        <v>19</v>
      </c>
      <c r="C31" s="275"/>
      <c r="D31" s="71"/>
      <c r="E31" s="71"/>
      <c r="F31" s="107">
        <v>-4.870336345440986</v>
      </c>
      <c r="G31" s="74">
        <v>-1.5331046682735214</v>
      </c>
      <c r="H31" s="75">
        <v>-1.5127824583055625</v>
      </c>
      <c r="I31" s="75">
        <v>-1.4887237004545009</v>
      </c>
      <c r="J31" s="75">
        <v>-1.4768239597825092</v>
      </c>
      <c r="K31" s="75">
        <v>-1.4627775398841967</v>
      </c>
      <c r="L31" s="273">
        <v>-1.4509034552231186</v>
      </c>
      <c r="M31" s="65"/>
      <c r="N31" s="258">
        <f t="shared" si="3"/>
        <v>-5.7850954864516382</v>
      </c>
      <c r="O31" s="259">
        <f t="shared" si="4"/>
        <v>-1.6804538536930753</v>
      </c>
      <c r="P31" s="260">
        <f t="shared" si="5"/>
        <v>-1.6581784430424285</v>
      </c>
      <c r="Q31" s="260">
        <f t="shared" si="5"/>
        <v>-1.6318073588088817</v>
      </c>
      <c r="R31" s="260">
        <f t="shared" si="5"/>
        <v>-1.6187639146892341</v>
      </c>
      <c r="S31" s="260">
        <f t="shared" si="5"/>
        <v>-1.6033674705082297</v>
      </c>
      <c r="T31" s="261">
        <f t="shared" si="5"/>
        <v>-1.5903521482404701</v>
      </c>
      <c r="U31"/>
      <c r="V31"/>
      <c r="W31"/>
      <c r="X31"/>
      <c r="Y31"/>
      <c r="Z31" s="45"/>
    </row>
    <row r="32" spans="1:26" x14ac:dyDescent="0.35">
      <c r="B32" s="269" t="s">
        <v>20</v>
      </c>
      <c r="C32" s="275"/>
      <c r="D32" s="71"/>
      <c r="E32" s="71"/>
      <c r="F32" s="107"/>
      <c r="G32" s="74">
        <v>-5.609551218448801</v>
      </c>
      <c r="H32" s="75">
        <v>-6.0632237502215407</v>
      </c>
      <c r="I32" s="75">
        <v>-6.3296221690038994</v>
      </c>
      <c r="J32" s="75">
        <v>-6.6040376951644646</v>
      </c>
      <c r="K32" s="75">
        <v>-6.888129232965416</v>
      </c>
      <c r="L32" s="273">
        <v>-6.7093555812392003</v>
      </c>
      <c r="M32" s="65"/>
      <c r="N32" s="258"/>
      <c r="O32" s="259">
        <f t="shared" si="4"/>
        <v>-6.148694317881481</v>
      </c>
      <c r="P32" s="260">
        <f t="shared" si="5"/>
        <v>-6.6459700552195784</v>
      </c>
      <c r="Q32" s="260">
        <f t="shared" si="5"/>
        <v>-6.9379724597029542</v>
      </c>
      <c r="R32" s="260">
        <f t="shared" si="5"/>
        <v>-7.2387625088057614</v>
      </c>
      <c r="S32" s="260">
        <f t="shared" si="5"/>
        <v>-7.5501585467793584</v>
      </c>
      <c r="T32" s="261">
        <f t="shared" si="5"/>
        <v>-7.3542026683588615</v>
      </c>
      <c r="U32"/>
      <c r="V32"/>
      <c r="W32"/>
      <c r="X32"/>
      <c r="Y32"/>
      <c r="Z32" s="45"/>
    </row>
    <row r="33" spans="1:26" x14ac:dyDescent="0.35">
      <c r="B33" s="269" t="s">
        <v>21</v>
      </c>
      <c r="C33" s="275"/>
      <c r="D33" s="71"/>
      <c r="E33" s="71"/>
      <c r="F33" s="107"/>
      <c r="G33" s="74">
        <v>-0.78455003756424924</v>
      </c>
      <c r="H33" s="75">
        <v>-0.54079100789262458</v>
      </c>
      <c r="I33" s="75">
        <v>-0.53321710080055573</v>
      </c>
      <c r="J33" s="75">
        <v>-0.53110295731737256</v>
      </c>
      <c r="K33" s="75">
        <v>-0.52860742838874908</v>
      </c>
      <c r="L33" s="273">
        <v>-0.52649784302912284</v>
      </c>
      <c r="M33" s="65"/>
      <c r="N33" s="258"/>
      <c r="O33" s="259">
        <f t="shared" si="4"/>
        <v>-0.85995441884902912</v>
      </c>
      <c r="P33" s="260">
        <f t="shared" si="5"/>
        <v>-0.59276731201863953</v>
      </c>
      <c r="Q33" s="260">
        <f t="shared" si="5"/>
        <v>-0.58446546438633573</v>
      </c>
      <c r="R33" s="260">
        <f t="shared" si="5"/>
        <v>-0.58214812713135489</v>
      </c>
      <c r="S33" s="260">
        <f t="shared" si="5"/>
        <v>-0.57941274885491245</v>
      </c>
      <c r="T33" s="261">
        <f t="shared" si="5"/>
        <v>-0.57710040781216387</v>
      </c>
      <c r="U33"/>
      <c r="V33"/>
      <c r="W33"/>
      <c r="X33"/>
      <c r="Y33"/>
      <c r="Z33" s="45"/>
    </row>
    <row r="34" spans="1:26" x14ac:dyDescent="0.35">
      <c r="B34" s="269" t="s">
        <v>22</v>
      </c>
      <c r="C34" s="275"/>
      <c r="D34" s="71"/>
      <c r="E34" s="71"/>
      <c r="F34" s="107"/>
      <c r="G34" s="74">
        <v>-0.14000000000000001</v>
      </c>
      <c r="H34" s="75">
        <v>-0.91100000000000003</v>
      </c>
      <c r="I34" s="75">
        <v>-0.86299999999999999</v>
      </c>
      <c r="J34" s="75">
        <v>-0.81499999999999995</v>
      </c>
      <c r="K34" s="75">
        <v>-0.76700000000000002</v>
      </c>
      <c r="L34" s="273">
        <v>-0.72</v>
      </c>
      <c r="M34" s="72"/>
      <c r="N34" s="258">
        <f t="shared" si="3"/>
        <v>0</v>
      </c>
      <c r="O34" s="259">
        <f t="shared" si="4"/>
        <v>-0.15345562790697678</v>
      </c>
      <c r="P34" s="260">
        <f t="shared" si="5"/>
        <v>-0.99855769302325603</v>
      </c>
      <c r="Q34" s="260">
        <f t="shared" si="5"/>
        <v>-0.94594433488372109</v>
      </c>
      <c r="R34" s="260">
        <f t="shared" si="5"/>
        <v>-0.89333097674418616</v>
      </c>
      <c r="S34" s="260">
        <f t="shared" si="5"/>
        <v>-0.84071761860465133</v>
      </c>
      <c r="T34" s="261">
        <f t="shared" si="5"/>
        <v>-0.78920037209302341</v>
      </c>
      <c r="U34"/>
      <c r="V34"/>
      <c r="W34"/>
      <c r="X34"/>
      <c r="Y34"/>
      <c r="Z34" s="73"/>
    </row>
    <row r="35" spans="1:26" x14ac:dyDescent="0.35">
      <c r="B35" s="270" t="s">
        <v>23</v>
      </c>
      <c r="C35" s="275"/>
      <c r="D35" s="71"/>
      <c r="E35" s="71"/>
      <c r="F35" s="107"/>
      <c r="G35" s="74"/>
      <c r="H35" s="75"/>
      <c r="I35" s="76"/>
      <c r="J35" s="76"/>
      <c r="K35" s="76"/>
      <c r="L35" s="77"/>
      <c r="M35" s="72"/>
      <c r="N35" s="78"/>
      <c r="O35" s="79"/>
      <c r="P35" s="80"/>
      <c r="Q35" s="80"/>
      <c r="R35" s="80"/>
      <c r="S35" s="80"/>
      <c r="T35" s="81"/>
      <c r="U35"/>
      <c r="V35"/>
      <c r="W35"/>
      <c r="X35"/>
      <c r="Y35"/>
      <c r="Z35" s="73"/>
    </row>
    <row r="36" spans="1:26" ht="15" thickBot="1" x14ac:dyDescent="0.4">
      <c r="B36" s="271" t="s">
        <v>24</v>
      </c>
      <c r="C36" s="276"/>
      <c r="D36" s="82"/>
      <c r="E36" s="82"/>
      <c r="F36" s="107"/>
      <c r="G36" s="83"/>
      <c r="H36" s="84"/>
      <c r="I36" s="85"/>
      <c r="J36" s="85"/>
      <c r="K36" s="85"/>
      <c r="L36" s="86"/>
      <c r="M36" s="87"/>
      <c r="N36" s="88"/>
      <c r="O36" s="89"/>
      <c r="P36" s="90"/>
      <c r="Q36" s="90"/>
      <c r="R36" s="90"/>
      <c r="S36" s="90"/>
      <c r="T36" s="91"/>
      <c r="U36"/>
      <c r="V36"/>
      <c r="W36"/>
      <c r="X36"/>
      <c r="Y36"/>
      <c r="Z36" s="73"/>
    </row>
    <row r="37" spans="1:26" ht="15" thickBot="1" x14ac:dyDescent="0.4">
      <c r="B37" s="92" t="s">
        <v>25</v>
      </c>
      <c r="C37" s="93"/>
      <c r="D37" s="94"/>
      <c r="E37" s="94"/>
      <c r="F37" s="196">
        <f t="shared" ref="F37:L37" si="6">SUM(F28:F36)</f>
        <v>18.095534179371292</v>
      </c>
      <c r="G37" s="197">
        <f t="shared" si="6"/>
        <v>19.492685575199985</v>
      </c>
      <c r="H37" s="198">
        <f t="shared" si="6"/>
        <v>20.778379807811138</v>
      </c>
      <c r="I37" s="199">
        <f t="shared" si="6"/>
        <v>20.92139415088139</v>
      </c>
      <c r="J37" s="199">
        <f t="shared" si="6"/>
        <v>21.255083373942217</v>
      </c>
      <c r="K37" s="199">
        <f t="shared" si="6"/>
        <v>21.793197815515452</v>
      </c>
      <c r="L37" s="200">
        <f t="shared" si="6"/>
        <v>22.050175431434216</v>
      </c>
      <c r="M37" s="87"/>
      <c r="N37" s="201">
        <f t="shared" ref="N37:T37" si="7">+SUM(N28:N36)</f>
        <v>21.494284107093538</v>
      </c>
      <c r="O37" s="197">
        <f t="shared" si="7"/>
        <v>21.366159318111301</v>
      </c>
      <c r="P37" s="202">
        <f t="shared" si="7"/>
        <v>22.775423716409332</v>
      </c>
      <c r="Q37" s="203">
        <f t="shared" si="7"/>
        <v>22.932183400806103</v>
      </c>
      <c r="R37" s="203">
        <f t="shared" si="7"/>
        <v>23.297944038310323</v>
      </c>
      <c r="S37" s="203">
        <f t="shared" si="7"/>
        <v>23.88777753486341</v>
      </c>
      <c r="T37" s="204">
        <f t="shared" si="7"/>
        <v>24.16945368778379</v>
      </c>
      <c r="U37"/>
      <c r="V37"/>
      <c r="W37"/>
      <c r="X37"/>
      <c r="Y37"/>
      <c r="Z37" s="73"/>
    </row>
    <row r="38" spans="1:26" ht="15" thickBot="1" x14ac:dyDescent="0.4">
      <c r="B38" s="95"/>
      <c r="C38" s="96"/>
      <c r="D38" s="96"/>
      <c r="E38" s="96"/>
      <c r="F38" s="96"/>
      <c r="G38" s="97"/>
      <c r="H38" s="97"/>
      <c r="I38" s="97"/>
      <c r="J38" s="97"/>
      <c r="K38" s="97"/>
      <c r="L38" s="97"/>
      <c r="M38" s="98"/>
      <c r="N38" s="96"/>
      <c r="O38" s="96"/>
      <c r="P38" s="96"/>
      <c r="Q38" s="96"/>
      <c r="R38" s="96"/>
      <c r="S38" s="96"/>
      <c r="T38" s="96"/>
      <c r="U38"/>
      <c r="V38"/>
      <c r="W38"/>
      <c r="X38"/>
      <c r="Y38"/>
      <c r="Z38" s="99"/>
    </row>
    <row r="39" spans="1:26" s="43" customFormat="1" ht="16" thickBot="1" x14ac:dyDescent="0.4">
      <c r="A39" s="1"/>
      <c r="B39" s="39" t="s">
        <v>26</v>
      </c>
      <c r="C39" s="41"/>
      <c r="D39" s="41"/>
      <c r="E39" s="41"/>
      <c r="F39" s="41"/>
      <c r="G39" s="41"/>
      <c r="H39" s="41"/>
      <c r="I39" s="41"/>
      <c r="J39" s="41"/>
      <c r="K39" s="41"/>
      <c r="L39" s="41"/>
      <c r="M39" s="41"/>
      <c r="N39" s="41"/>
      <c r="O39" s="41"/>
      <c r="P39" s="41"/>
      <c r="Q39" s="41"/>
      <c r="R39" s="41"/>
      <c r="S39" s="41"/>
      <c r="T39" s="42"/>
      <c r="U39"/>
      <c r="V39"/>
      <c r="W39"/>
      <c r="X39"/>
      <c r="Y39"/>
    </row>
    <row r="40" spans="1:26" x14ac:dyDescent="0.35">
      <c r="B40" s="284"/>
      <c r="C40" s="313" t="s">
        <v>27</v>
      </c>
      <c r="D40" s="314"/>
      <c r="E40" s="314"/>
      <c r="F40" s="314"/>
      <c r="G40" s="314"/>
      <c r="H40" s="314"/>
      <c r="I40" s="314"/>
      <c r="J40" s="314"/>
      <c r="K40" s="314"/>
      <c r="L40" s="315"/>
      <c r="M40" s="100"/>
      <c r="N40" s="310" t="s">
        <v>57</v>
      </c>
      <c r="O40" s="311"/>
      <c r="P40" s="311"/>
      <c r="Q40" s="311"/>
      <c r="R40" s="311"/>
      <c r="S40" s="311"/>
      <c r="T40" s="312"/>
      <c r="U40"/>
      <c r="V40"/>
      <c r="W40"/>
      <c r="X40"/>
      <c r="Y40"/>
      <c r="Z40" s="45"/>
    </row>
    <row r="41" spans="1:26" ht="29.5" thickBot="1" x14ac:dyDescent="0.4">
      <c r="B41" s="284"/>
      <c r="C41" s="291" t="s">
        <v>13</v>
      </c>
      <c r="D41" s="292"/>
      <c r="E41" s="292"/>
      <c r="F41" s="293"/>
      <c r="G41" s="46" t="s">
        <v>14</v>
      </c>
      <c r="H41" s="294" t="s">
        <v>15</v>
      </c>
      <c r="I41" s="295"/>
      <c r="J41" s="295"/>
      <c r="K41" s="295"/>
      <c r="L41" s="296"/>
      <c r="M41" s="100"/>
      <c r="N41" s="47" t="s">
        <v>13</v>
      </c>
      <c r="O41" s="46" t="s">
        <v>14</v>
      </c>
      <c r="P41" s="297" t="s">
        <v>15</v>
      </c>
      <c r="Q41" s="298"/>
      <c r="R41" s="298"/>
      <c r="S41" s="298"/>
      <c r="T41" s="299"/>
      <c r="U41"/>
      <c r="V41"/>
      <c r="W41"/>
      <c r="X41"/>
      <c r="Y41"/>
      <c r="Z41" s="45"/>
    </row>
    <row r="42" spans="1:26" ht="15" thickBot="1" x14ac:dyDescent="0.4">
      <c r="B42" s="285"/>
      <c r="C42" s="48" t="s">
        <v>40</v>
      </c>
      <c r="D42" s="49" t="s">
        <v>39</v>
      </c>
      <c r="E42" s="49" t="s">
        <v>38</v>
      </c>
      <c r="F42" s="50" t="s">
        <v>11</v>
      </c>
      <c r="G42" s="51" t="s">
        <v>42</v>
      </c>
      <c r="H42" s="279" t="s">
        <v>47</v>
      </c>
      <c r="I42" s="280" t="s">
        <v>43</v>
      </c>
      <c r="J42" s="280" t="s">
        <v>46</v>
      </c>
      <c r="K42" s="280" t="s">
        <v>32</v>
      </c>
      <c r="L42" s="281" t="s">
        <v>44</v>
      </c>
      <c r="M42" s="72"/>
      <c r="N42" s="52" t="str">
        <f>dms_PRCP_BaseYear</f>
        <v>2014-15</v>
      </c>
      <c r="O42" s="53" t="s">
        <v>42</v>
      </c>
      <c r="P42" s="54" t="s">
        <v>47</v>
      </c>
      <c r="Q42" s="55" t="s">
        <v>43</v>
      </c>
      <c r="R42" s="55" t="s">
        <v>46</v>
      </c>
      <c r="S42" s="55" t="s">
        <v>32</v>
      </c>
      <c r="T42" s="56" t="s">
        <v>44</v>
      </c>
      <c r="U42"/>
      <c r="V42"/>
      <c r="W42" s="101"/>
      <c r="X42"/>
      <c r="Y42"/>
    </row>
    <row r="43" spans="1:26" x14ac:dyDescent="0.35">
      <c r="B43" s="267" t="s">
        <v>28</v>
      </c>
      <c r="C43" s="272"/>
      <c r="D43" s="57"/>
      <c r="E43" s="57"/>
      <c r="F43" s="194">
        <v>27.605532289999996</v>
      </c>
      <c r="G43" s="195">
        <v>25.579737999999999</v>
      </c>
      <c r="H43" s="277">
        <v>27.523278000000001</v>
      </c>
      <c r="I43" s="282">
        <v>29.583058000000001</v>
      </c>
      <c r="J43" s="282">
        <v>29.821497000000001</v>
      </c>
      <c r="K43" s="283">
        <v>31.189609559999997</v>
      </c>
      <c r="L43" s="104"/>
      <c r="M43" s="72"/>
      <c r="N43" s="235">
        <f>+LOOKUP(dms_PRCP_BaseYear,C$42:G$42,C43:G43)/LOOKUP(dms_PRCP_BaseYear,C$14:N$14,C$17:N$17)*(1+LOOKUP(dms_PRCP_BaseYear,C$14:N$14,C$16:N$16))^0.5</f>
        <v>30.486471536295497</v>
      </c>
      <c r="O43" s="236">
        <f>+G43/I$17*(1+I$16)^0.5</f>
        <v>27.895888360473293</v>
      </c>
      <c r="P43" s="237">
        <f>+H43/J$17*(1+J$16)^0.5</f>
        <v>29.57840034624132</v>
      </c>
      <c r="Q43" s="238">
        <f>+I43/K$17*(1+K$16)^0.5</f>
        <v>31.16687663562076</v>
      </c>
      <c r="R43" s="238">
        <f>+J43/L$17*(1+L$16)^0.5</f>
        <v>30.851943266321189</v>
      </c>
      <c r="S43" s="239">
        <f>+K43/M$17*(1+M$16)^0.5</f>
        <v>32.069281591722891</v>
      </c>
      <c r="T43" s="102"/>
      <c r="U43"/>
      <c r="V43"/>
      <c r="W43" s="101"/>
      <c r="X43"/>
      <c r="Y43"/>
    </row>
    <row r="44" spans="1:26" x14ac:dyDescent="0.35">
      <c r="B44" s="268" t="s">
        <v>29</v>
      </c>
      <c r="C44" s="274"/>
      <c r="D44" s="59"/>
      <c r="E44" s="59"/>
      <c r="F44" s="60"/>
      <c r="G44" s="103"/>
      <c r="H44" s="58"/>
      <c r="I44" s="59"/>
      <c r="J44" s="59"/>
      <c r="K44" s="60"/>
      <c r="L44" s="104"/>
      <c r="M44" s="87"/>
      <c r="N44" s="66"/>
      <c r="O44" s="67"/>
      <c r="P44" s="68"/>
      <c r="Q44" s="69"/>
      <c r="R44" s="69"/>
      <c r="S44" s="105"/>
      <c r="T44" s="106"/>
      <c r="U44"/>
      <c r="V44"/>
      <c r="W44"/>
      <c r="X44"/>
      <c r="Y44"/>
      <c r="Z44" s="45"/>
    </row>
    <row r="45" spans="1:26" x14ac:dyDescent="0.35">
      <c r="B45" s="286" t="str">
        <f>B30</f>
        <v>Debt raising costs</v>
      </c>
      <c r="C45" s="275"/>
      <c r="D45" s="71"/>
      <c r="E45" s="71"/>
      <c r="F45" s="107">
        <v>0</v>
      </c>
      <c r="G45" s="74">
        <v>0</v>
      </c>
      <c r="H45" s="75">
        <v>0</v>
      </c>
      <c r="I45" s="76">
        <v>0</v>
      </c>
      <c r="J45" s="76">
        <v>0</v>
      </c>
      <c r="K45" s="107"/>
      <c r="L45" s="104"/>
      <c r="M45" s="72"/>
      <c r="N45" s="227">
        <f t="shared" ref="N45:N52" si="8">+LOOKUP(dms_PRCP_BaseYear,C$42:G$42,C45:G45)/LOOKUP(dms_PRCP_BaseYear,C$14:N$14,C$17:N$17)*(1+LOOKUP(dms_PRCP_BaseYear,C$14:N$14,C$16:N$16))^0.5</f>
        <v>0</v>
      </c>
      <c r="O45" s="228">
        <f t="shared" ref="O45:S52" si="9">G45/I$17*(1+I$16)^0.5</f>
        <v>0</v>
      </c>
      <c r="P45" s="229">
        <f t="shared" si="9"/>
        <v>0</v>
      </c>
      <c r="Q45" s="229">
        <f t="shared" si="9"/>
        <v>0</v>
      </c>
      <c r="R45" s="229">
        <f t="shared" si="9"/>
        <v>0</v>
      </c>
      <c r="S45" s="230">
        <f t="shared" si="9"/>
        <v>0</v>
      </c>
      <c r="T45" s="108"/>
      <c r="U45"/>
      <c r="V45"/>
      <c r="W45"/>
      <c r="X45"/>
      <c r="Y45"/>
      <c r="Z45" s="45"/>
    </row>
    <row r="46" spans="1:26" x14ac:dyDescent="0.35">
      <c r="B46" s="286" t="str">
        <f t="shared" ref="B46" si="10">B31</f>
        <v>Unaccounted for gas (UAG) (clause 3.7(b)(vii))</v>
      </c>
      <c r="C46" s="275"/>
      <c r="D46" s="71"/>
      <c r="E46" s="71"/>
      <c r="F46" s="107">
        <v>-1.2027680000000001</v>
      </c>
      <c r="G46" s="74">
        <v>-1.341661</v>
      </c>
      <c r="H46" s="75">
        <v>-2.3266019999999998</v>
      </c>
      <c r="I46" s="75">
        <v>-1.8809039999999999</v>
      </c>
      <c r="J46" s="75">
        <v>-1.618382</v>
      </c>
      <c r="K46" s="107">
        <v>-1.8396545099999997</v>
      </c>
      <c r="L46" s="104"/>
      <c r="M46" s="87"/>
      <c r="N46" s="227">
        <f t="shared" si="8"/>
        <v>-1.3282899967862591</v>
      </c>
      <c r="O46" s="228">
        <f t="shared" si="9"/>
        <v>-1.4631434252219846</v>
      </c>
      <c r="P46" s="229">
        <f t="shared" si="9"/>
        <v>-2.5003259205667923</v>
      </c>
      <c r="Q46" s="229">
        <f t="shared" si="9"/>
        <v>-1.9816038940749674</v>
      </c>
      <c r="R46" s="229">
        <f t="shared" si="9"/>
        <v>-1.6743032600689165</v>
      </c>
      <c r="S46" s="230">
        <f t="shared" si="9"/>
        <v>-1.8915401425330631</v>
      </c>
      <c r="T46" s="108"/>
      <c r="U46"/>
      <c r="V46" s="322" t="s">
        <v>54</v>
      </c>
      <c r="W46" s="323"/>
      <c r="X46"/>
      <c r="Y46"/>
      <c r="Z46" s="45"/>
    </row>
    <row r="47" spans="1:26" x14ac:dyDescent="0.35">
      <c r="B47" s="286" t="str">
        <f>B32</f>
        <v>Utilities network facilities tax (UNFT) (clause 3.7(b)(vii))</v>
      </c>
      <c r="C47" s="275"/>
      <c r="D47" s="71"/>
      <c r="E47" s="71"/>
      <c r="F47" s="107">
        <v>-5.4744380899999996</v>
      </c>
      <c r="G47" s="240">
        <v>-5.8889080400000005</v>
      </c>
      <c r="H47" s="75">
        <v>-6.4820727999999992</v>
      </c>
      <c r="I47" s="75">
        <v>-6.9178742900000012</v>
      </c>
      <c r="J47" s="75">
        <v>-7.3398699800000005</v>
      </c>
      <c r="K47" s="107">
        <v>-7.5067953300000001</v>
      </c>
      <c r="L47" s="104"/>
      <c r="M47" s="87"/>
      <c r="N47" s="227">
        <f t="shared" si="8"/>
        <v>-6.0457555845954278</v>
      </c>
      <c r="O47" s="228">
        <f t="shared" si="9"/>
        <v>-6.4221268118122863</v>
      </c>
      <c r="P47" s="229">
        <f t="shared" si="9"/>
        <v>-6.9660795618850857</v>
      </c>
      <c r="Q47" s="229">
        <f t="shared" si="9"/>
        <v>-7.2882436486844115</v>
      </c>
      <c r="R47" s="229">
        <f t="shared" si="9"/>
        <v>-7.5934904342707563</v>
      </c>
      <c r="S47" s="230">
        <f t="shared" si="9"/>
        <v>-7.7185170537671963</v>
      </c>
      <c r="T47" s="108"/>
      <c r="U47"/>
      <c r="V47" s="324"/>
      <c r="W47" s="325"/>
      <c r="X47"/>
      <c r="Y47"/>
      <c r="Z47" s="45"/>
    </row>
    <row r="48" spans="1:26" x14ac:dyDescent="0.35">
      <c r="B48" s="286" t="str">
        <f>B33</f>
        <v>Energy Industry Levy (EIL) (clause 3.7(b)(vii))</v>
      </c>
      <c r="C48" s="275"/>
      <c r="D48" s="71"/>
      <c r="E48" s="71"/>
      <c r="F48" s="107">
        <v>-0.22291512999999999</v>
      </c>
      <c r="G48" s="74">
        <v>-0.79240604000000003</v>
      </c>
      <c r="H48" s="75">
        <v>-0.43920761000000003</v>
      </c>
      <c r="I48" s="75">
        <v>-0.78109854000000001</v>
      </c>
      <c r="J48" s="75">
        <v>-0.59831530999999993</v>
      </c>
      <c r="K48" s="107">
        <v>-0.52837935000000014</v>
      </c>
      <c r="L48" s="104"/>
      <c r="M48" s="87"/>
      <c r="N48" s="227">
        <f t="shared" si="8"/>
        <v>-0.24617876208155562</v>
      </c>
      <c r="O48" s="228">
        <f t="shared" si="9"/>
        <v>-0.86415546664335408</v>
      </c>
      <c r="P48" s="229">
        <f t="shared" si="9"/>
        <v>-0.47200259081406742</v>
      </c>
      <c r="Q48" s="229">
        <f t="shared" si="9"/>
        <v>-0.82291701677505702</v>
      </c>
      <c r="R48" s="229">
        <f t="shared" si="9"/>
        <v>-0.618989382038446</v>
      </c>
      <c r="S48" s="230">
        <f t="shared" si="9"/>
        <v>-0.54328176599340261</v>
      </c>
      <c r="T48" s="108"/>
      <c r="U48"/>
      <c r="V48" s="324"/>
      <c r="W48" s="325"/>
      <c r="X48"/>
      <c r="Y48"/>
      <c r="Z48" s="45"/>
    </row>
    <row r="49" spans="1:26" x14ac:dyDescent="0.35">
      <c r="B49" s="286" t="str">
        <f>B34</f>
        <v>IT access utilisation fee (ITAUF) (clause 3.7(b)(vii))</v>
      </c>
      <c r="C49" s="275"/>
      <c r="D49" s="71"/>
      <c r="E49" s="71"/>
      <c r="F49" s="107"/>
      <c r="G49" s="74"/>
      <c r="H49" s="75">
        <v>-0.91354967999999992</v>
      </c>
      <c r="I49" s="75">
        <v>-0.87667295999999995</v>
      </c>
      <c r="J49" s="75">
        <v>-0.84314160000000005</v>
      </c>
      <c r="K49" s="107">
        <v>-0.80626715999999987</v>
      </c>
      <c r="L49" s="104"/>
      <c r="M49" s="87"/>
      <c r="N49" s="227">
        <f t="shared" si="8"/>
        <v>0</v>
      </c>
      <c r="O49" s="228">
        <f t="shared" si="9"/>
        <v>0</v>
      </c>
      <c r="P49" s="229">
        <f t="shared" si="9"/>
        <v>-0.9817630796455511</v>
      </c>
      <c r="Q49" s="229">
        <f t="shared" si="9"/>
        <v>-0.92360830290446938</v>
      </c>
      <c r="R49" s="229">
        <f t="shared" si="9"/>
        <v>-0.8722753525309368</v>
      </c>
      <c r="S49" s="230">
        <f t="shared" si="9"/>
        <v>-0.82900712631423823</v>
      </c>
      <c r="T49" s="108"/>
      <c r="U49"/>
      <c r="V49" s="324"/>
      <c r="W49" s="325"/>
      <c r="X49"/>
      <c r="Y49"/>
      <c r="Z49" s="45"/>
    </row>
    <row r="50" spans="1:26" ht="15" customHeight="1" x14ac:dyDescent="0.35">
      <c r="B50" s="287"/>
      <c r="C50" s="275"/>
      <c r="D50" s="71"/>
      <c r="E50" s="71"/>
      <c r="F50" s="107"/>
      <c r="G50" s="74"/>
      <c r="H50" s="75"/>
      <c r="I50" s="76"/>
      <c r="J50" s="76"/>
      <c r="K50" s="107"/>
      <c r="L50" s="104"/>
      <c r="M50" s="109"/>
      <c r="N50" s="227">
        <f t="shared" si="8"/>
        <v>0</v>
      </c>
      <c r="O50" s="228">
        <f t="shared" si="9"/>
        <v>0</v>
      </c>
      <c r="P50" s="229">
        <f t="shared" si="9"/>
        <v>0</v>
      </c>
      <c r="Q50" s="229">
        <f t="shared" si="9"/>
        <v>0</v>
      </c>
      <c r="R50" s="229">
        <f t="shared" si="9"/>
        <v>0</v>
      </c>
      <c r="S50" s="230">
        <f t="shared" si="9"/>
        <v>0</v>
      </c>
      <c r="T50" s="110"/>
      <c r="U50"/>
      <c r="V50" s="324"/>
      <c r="W50" s="325"/>
      <c r="X50"/>
      <c r="Y50"/>
      <c r="Z50" s="111"/>
    </row>
    <row r="51" spans="1:26" ht="15" customHeight="1" x14ac:dyDescent="0.35">
      <c r="B51" s="287" t="s">
        <v>30</v>
      </c>
      <c r="C51" s="275"/>
      <c r="D51" s="71"/>
      <c r="E51" s="71"/>
      <c r="F51" s="107">
        <v>-4.5640000000000003E-3</v>
      </c>
      <c r="G51" s="74">
        <v>-4.5329999999999997E-3</v>
      </c>
      <c r="H51" s="75">
        <v>5.9784999999999998E-2</v>
      </c>
      <c r="I51" s="75">
        <v>-4.2325000000000002E-2</v>
      </c>
      <c r="J51" s="75">
        <v>-1.9245000000000002E-2</v>
      </c>
      <c r="K51" s="107">
        <v>4.8791849999999998E-2</v>
      </c>
      <c r="L51" s="104"/>
      <c r="M51" s="109"/>
      <c r="N51" s="227">
        <f t="shared" si="8"/>
        <v>-5.0403033214489294E-3</v>
      </c>
      <c r="O51" s="228">
        <f t="shared" si="9"/>
        <v>-4.9434463299829505E-3</v>
      </c>
      <c r="P51" s="229">
        <f t="shared" si="9"/>
        <v>6.4249057277989824E-2</v>
      </c>
      <c r="Q51" s="229">
        <f t="shared" si="9"/>
        <v>-4.4590997103904823E-2</v>
      </c>
      <c r="R51" s="229">
        <f t="shared" si="9"/>
        <v>-1.9909988025093153E-2</v>
      </c>
      <c r="S51" s="230">
        <f t="shared" si="9"/>
        <v>5.0167975781198089E-2</v>
      </c>
      <c r="T51" s="110"/>
      <c r="U51"/>
      <c r="V51" s="324"/>
      <c r="W51" s="325"/>
      <c r="X51"/>
      <c r="Y51"/>
      <c r="Z51" s="111"/>
    </row>
    <row r="52" spans="1:26" ht="15.75" customHeight="1" thickBot="1" x14ac:dyDescent="0.4">
      <c r="B52" s="288"/>
      <c r="C52" s="290"/>
      <c r="D52" s="82"/>
      <c r="E52" s="82"/>
      <c r="F52" s="107"/>
      <c r="G52" s="112"/>
      <c r="H52" s="84"/>
      <c r="I52" s="85"/>
      <c r="J52" s="85"/>
      <c r="K52" s="113"/>
      <c r="L52" s="114"/>
      <c r="M52" s="109"/>
      <c r="N52" s="231">
        <f t="shared" si="8"/>
        <v>0</v>
      </c>
      <c r="O52" s="232">
        <f t="shared" si="9"/>
        <v>0</v>
      </c>
      <c r="P52" s="233">
        <f t="shared" si="9"/>
        <v>0</v>
      </c>
      <c r="Q52" s="233">
        <f t="shared" si="9"/>
        <v>0</v>
      </c>
      <c r="R52" s="233">
        <f t="shared" si="9"/>
        <v>0</v>
      </c>
      <c r="S52" s="234">
        <f t="shared" si="9"/>
        <v>0</v>
      </c>
      <c r="T52" s="115"/>
      <c r="U52"/>
      <c r="V52" s="324"/>
      <c r="W52" s="325"/>
      <c r="X52"/>
      <c r="Y52"/>
      <c r="Z52" s="111"/>
    </row>
    <row r="53" spans="1:26" s="120" customFormat="1" ht="15.75" customHeight="1" thickBot="1" x14ac:dyDescent="0.4">
      <c r="A53" s="1"/>
      <c r="B53" s="289" t="s">
        <v>31</v>
      </c>
      <c r="C53" s="93"/>
      <c r="D53" s="94"/>
      <c r="E53" s="94"/>
      <c r="F53" s="196">
        <f t="shared" ref="F53:K53" si="11">SUM(F43:F52)</f>
        <v>20.700847069999998</v>
      </c>
      <c r="G53" s="197">
        <f t="shared" si="11"/>
        <v>17.552229920000002</v>
      </c>
      <c r="H53" s="202">
        <f t="shared" si="11"/>
        <v>17.421630910000001</v>
      </c>
      <c r="I53" s="203">
        <f t="shared" si="11"/>
        <v>19.084183209999999</v>
      </c>
      <c r="J53" s="203">
        <f t="shared" si="11"/>
        <v>19.40254311</v>
      </c>
      <c r="K53" s="203">
        <f t="shared" si="11"/>
        <v>20.557305059999997</v>
      </c>
      <c r="L53" s="116"/>
      <c r="M53" s="117"/>
      <c r="N53" s="201">
        <f t="shared" ref="N53:S53" si="12">N43+SUM(N45:N52)</f>
        <v>22.861206889510804</v>
      </c>
      <c r="O53" s="197">
        <f t="shared" si="12"/>
        <v>19.141519210465685</v>
      </c>
      <c r="P53" s="202">
        <f t="shared" si="12"/>
        <v>18.722478250607814</v>
      </c>
      <c r="Q53" s="203">
        <f t="shared" si="12"/>
        <v>20.10591277607795</v>
      </c>
      <c r="R53" s="203">
        <f t="shared" si="12"/>
        <v>20.072974849387041</v>
      </c>
      <c r="S53" s="203">
        <f t="shared" si="12"/>
        <v>21.13710347889619</v>
      </c>
      <c r="T53" s="204">
        <f>(T37-(LOOKUP(U53,P27:T27,P37:T37)-LOOKUP(U53,P42:T42,P53:T53)))+U54</f>
        <v>21.41877963181657</v>
      </c>
      <c r="U53" s="118" t="s">
        <v>32</v>
      </c>
      <c r="V53" s="326"/>
      <c r="W53" s="327"/>
      <c r="X53"/>
      <c r="Y53"/>
      <c r="Z53" s="119"/>
    </row>
    <row r="54" spans="1:26" customFormat="1" x14ac:dyDescent="0.35">
      <c r="A54" s="1"/>
      <c r="U54" s="121"/>
      <c r="V54" s="122" t="s">
        <v>33</v>
      </c>
    </row>
    <row r="55" spans="1:26" customFormat="1" x14ac:dyDescent="0.35">
      <c r="A55" s="1"/>
      <c r="V55" s="122"/>
    </row>
    <row r="56" spans="1:26" customFormat="1" ht="15" thickBot="1" x14ac:dyDescent="0.4">
      <c r="A56" s="1"/>
      <c r="F56" s="123"/>
      <c r="G56" s="123"/>
      <c r="H56" s="123"/>
      <c r="I56" s="123"/>
      <c r="J56" s="123"/>
      <c r="K56" s="123"/>
      <c r="V56" s="122"/>
    </row>
    <row r="57" spans="1:26" s="127" customFormat="1" ht="18.5" thickBot="1" x14ac:dyDescent="0.4">
      <c r="A57" s="1"/>
      <c r="B57" s="124"/>
      <c r="C57" s="125"/>
      <c r="D57" s="125"/>
      <c r="E57" s="125"/>
      <c r="F57" s="123"/>
      <c r="G57" s="123"/>
      <c r="H57" s="123"/>
      <c r="I57" s="123"/>
      <c r="J57" s="123"/>
      <c r="K57" s="126"/>
      <c r="N57" s="128" t="s">
        <v>58</v>
      </c>
      <c r="O57" s="129"/>
      <c r="P57" s="130"/>
      <c r="Q57" s="129"/>
      <c r="R57" s="129"/>
      <c r="S57" s="129"/>
      <c r="T57" s="131"/>
      <c r="U57"/>
      <c r="V57"/>
      <c r="W57"/>
      <c r="X57"/>
      <c r="Y57"/>
      <c r="Z57"/>
    </row>
    <row r="58" spans="1:26" ht="15" thickBot="1" x14ac:dyDescent="0.4">
      <c r="B58" s="124"/>
      <c r="C58" s="44"/>
      <c r="D58" s="44"/>
      <c r="E58" s="44"/>
      <c r="F58" s="123"/>
      <c r="G58" s="123"/>
      <c r="H58" s="123"/>
      <c r="I58" s="123"/>
      <c r="J58" s="123"/>
      <c r="K58" s="126"/>
      <c r="L58" s="44"/>
      <c r="M58" s="44"/>
      <c r="N58" s="132"/>
      <c r="O58" s="133"/>
      <c r="P58" s="212">
        <f>(P37-P53)-(O37-O53)</f>
        <v>1.8283053581559017</v>
      </c>
      <c r="Q58" s="241">
        <f>(Q37-Q53)-(P37-P53)</f>
        <v>-1.2266748410733648</v>
      </c>
      <c r="R58" s="241">
        <f>(R37-R53)-(Q37-Q53)</f>
        <v>0.39869856419512928</v>
      </c>
      <c r="S58" s="241">
        <f>(S37-S53)-(R37-R53)</f>
        <v>-0.47429513295606185</v>
      </c>
      <c r="T58" s="226">
        <f>(T37-T53)-(S37-S53)</f>
        <v>0</v>
      </c>
      <c r="U58"/>
      <c r="V58"/>
      <c r="W58"/>
      <c r="X58"/>
      <c r="Y58"/>
      <c r="Z58"/>
    </row>
    <row r="59" spans="1:26" ht="23.25" customHeight="1" thickBot="1" x14ac:dyDescent="0.4">
      <c r="B59" s="124"/>
      <c r="C59" s="134"/>
      <c r="D59" s="134"/>
      <c r="E59" s="134"/>
      <c r="F59" s="123"/>
      <c r="G59" s="123"/>
      <c r="H59" s="123"/>
      <c r="I59" s="123"/>
      <c r="J59" s="123"/>
      <c r="K59" s="126"/>
      <c r="L59" s="44"/>
      <c r="M59" s="33"/>
      <c r="N59" s="135"/>
      <c r="O59" s="135"/>
      <c r="P59" s="135"/>
      <c r="Q59" s="135"/>
      <c r="R59" s="135"/>
      <c r="S59" s="135"/>
      <c r="T59" s="135"/>
      <c r="U59"/>
      <c r="V59"/>
      <c r="W59"/>
      <c r="X59"/>
      <c r="Y59"/>
      <c r="Z59"/>
    </row>
    <row r="60" spans="1:26" s="127" customFormat="1" ht="18.5" thickBot="1" x14ac:dyDescent="0.35">
      <c r="A60" s="1"/>
      <c r="B60" s="124"/>
      <c r="F60" s="136"/>
      <c r="G60" s="136"/>
      <c r="H60" s="136"/>
      <c r="I60" s="136"/>
      <c r="J60" s="136"/>
      <c r="K60" s="126"/>
      <c r="N60" s="137" t="s">
        <v>34</v>
      </c>
      <c r="O60" s="138"/>
      <c r="P60" s="129"/>
      <c r="Q60" s="129"/>
      <c r="R60" s="129"/>
      <c r="S60" s="129"/>
      <c r="T60" s="129"/>
      <c r="U60" s="129"/>
      <c r="V60" s="129"/>
      <c r="W60" s="129"/>
      <c r="X60" s="129"/>
      <c r="Y60" s="139"/>
      <c r="Z60" s="140"/>
    </row>
    <row r="61" spans="1:26" ht="30" customHeight="1" x14ac:dyDescent="0.35">
      <c r="B61" s="124"/>
      <c r="C61" s="134"/>
      <c r="D61" s="134"/>
      <c r="E61" s="134"/>
      <c r="F61" s="141"/>
      <c r="G61" s="141"/>
      <c r="H61" s="141"/>
      <c r="I61" s="141"/>
      <c r="J61" s="141"/>
      <c r="K61" s="126"/>
      <c r="L61" s="44"/>
      <c r="M61" s="33"/>
      <c r="N61" s="142"/>
      <c r="O61" s="143"/>
      <c r="P61" s="328" t="s">
        <v>15</v>
      </c>
      <c r="Q61" s="329"/>
      <c r="R61" s="329"/>
      <c r="S61" s="329"/>
      <c r="T61" s="329"/>
      <c r="U61" s="330" t="s">
        <v>35</v>
      </c>
      <c r="V61" s="331"/>
      <c r="W61" s="331"/>
      <c r="X61" s="331"/>
      <c r="Y61" s="331"/>
      <c r="Z61" s="144"/>
    </row>
    <row r="62" spans="1:26" x14ac:dyDescent="0.35">
      <c r="B62" s="124"/>
      <c r="C62" s="134"/>
      <c r="D62" s="134"/>
      <c r="E62" s="134"/>
      <c r="F62" s="136"/>
      <c r="G62" s="136"/>
      <c r="H62" s="136"/>
      <c r="I62" s="136"/>
      <c r="J62" s="136"/>
      <c r="K62" s="136"/>
      <c r="L62" s="44"/>
      <c r="M62" s="33"/>
      <c r="N62" s="145"/>
      <c r="O62" s="146"/>
      <c r="P62" s="147" t="s">
        <v>57</v>
      </c>
      <c r="Q62" s="148"/>
      <c r="R62" s="148"/>
      <c r="S62" s="148"/>
      <c r="T62" s="148"/>
      <c r="U62" s="148"/>
      <c r="V62" s="148"/>
      <c r="W62" s="149"/>
      <c r="X62" s="150"/>
      <c r="Y62" s="151"/>
      <c r="Z62" s="152"/>
    </row>
    <row r="63" spans="1:26" ht="15" thickBot="1" x14ac:dyDescent="0.4">
      <c r="C63" s="134"/>
      <c r="D63" s="134"/>
      <c r="E63" s="134"/>
      <c r="F63" s="134"/>
      <c r="G63" s="44"/>
      <c r="H63" s="44"/>
      <c r="I63" s="44"/>
      <c r="J63" s="44"/>
      <c r="K63" s="44"/>
      <c r="L63" s="44"/>
      <c r="M63" s="33"/>
      <c r="N63" s="145"/>
      <c r="O63" s="146"/>
      <c r="P63" s="153" t="s">
        <v>47</v>
      </c>
      <c r="Q63" s="154" t="s">
        <v>43</v>
      </c>
      <c r="R63" s="154" t="s">
        <v>46</v>
      </c>
      <c r="S63" s="154" t="s">
        <v>32</v>
      </c>
      <c r="T63" s="154" t="s">
        <v>44</v>
      </c>
      <c r="U63" s="155" t="s">
        <v>55</v>
      </c>
      <c r="V63" s="155" t="s">
        <v>50</v>
      </c>
      <c r="W63" s="155" t="s">
        <v>48</v>
      </c>
      <c r="X63" s="155" t="s">
        <v>49</v>
      </c>
      <c r="Y63" s="155" t="s">
        <v>51</v>
      </c>
      <c r="Z63" s="156" t="s">
        <v>36</v>
      </c>
    </row>
    <row r="64" spans="1:26" ht="15" thickBot="1" x14ac:dyDescent="0.4">
      <c r="B64" s="44"/>
      <c r="C64" s="33"/>
      <c r="D64" s="33"/>
      <c r="E64" s="33"/>
      <c r="F64" s="33"/>
      <c r="G64" s="33"/>
      <c r="H64" s="44"/>
      <c r="I64" s="44"/>
      <c r="J64" s="44"/>
      <c r="K64" s="44"/>
      <c r="L64" s="44"/>
      <c r="M64" s="44"/>
      <c r="N64" s="332" t="s">
        <v>47</v>
      </c>
      <c r="O64" s="333"/>
      <c r="P64" s="157"/>
      <c r="Q64" s="212">
        <f>$P$58</f>
        <v>1.8283053581559017</v>
      </c>
      <c r="R64" s="213">
        <f>$P$58</f>
        <v>1.8283053581559017</v>
      </c>
      <c r="S64" s="214">
        <f>$P$58</f>
        <v>1.8283053581559017</v>
      </c>
      <c r="T64" s="213">
        <f>$P$58</f>
        <v>1.8283053581559017</v>
      </c>
      <c r="U64" s="215">
        <f>$P$58</f>
        <v>1.8283053581559017</v>
      </c>
      <c r="V64" s="158"/>
      <c r="W64" s="158"/>
      <c r="X64" s="158"/>
      <c r="Y64" s="158"/>
      <c r="Z64" s="159"/>
    </row>
    <row r="65" spans="1:26" ht="15" thickBot="1" x14ac:dyDescent="0.4">
      <c r="B65" s="44"/>
      <c r="C65" s="44"/>
      <c r="D65" s="44"/>
      <c r="E65" s="44"/>
      <c r="F65" s="44"/>
      <c r="G65" s="44"/>
      <c r="H65" s="44"/>
      <c r="I65" s="44"/>
      <c r="J65" s="44"/>
      <c r="K65" s="44"/>
      <c r="L65" s="44"/>
      <c r="M65" s="44"/>
      <c r="N65" s="316" t="s">
        <v>43</v>
      </c>
      <c r="O65" s="317"/>
      <c r="P65" s="157"/>
      <c r="Q65" s="157"/>
      <c r="R65" s="216">
        <f>$Q$58</f>
        <v>-1.2266748410733648</v>
      </c>
      <c r="S65" s="217">
        <f>$Q$58</f>
        <v>-1.2266748410733648</v>
      </c>
      <c r="T65" s="218">
        <f>$Q$58</f>
        <v>-1.2266748410733648</v>
      </c>
      <c r="U65" s="217">
        <f>$Q$58</f>
        <v>-1.2266748410733648</v>
      </c>
      <c r="V65" s="215">
        <f>$Q$58</f>
        <v>-1.2266748410733648</v>
      </c>
      <c r="W65" s="158"/>
      <c r="X65" s="158"/>
      <c r="Y65" s="158"/>
      <c r="Z65" s="159"/>
    </row>
    <row r="66" spans="1:26" ht="15" thickBot="1" x14ac:dyDescent="0.4">
      <c r="B66" s="44"/>
      <c r="C66" s="44"/>
      <c r="D66" s="44"/>
      <c r="E66" s="44"/>
      <c r="F66" s="44"/>
      <c r="G66" s="44"/>
      <c r="H66" s="44"/>
      <c r="I66" s="44"/>
      <c r="J66" s="44"/>
      <c r="K66" s="44"/>
      <c r="L66" s="44"/>
      <c r="M66" s="44"/>
      <c r="N66" s="316" t="s">
        <v>46</v>
      </c>
      <c r="O66" s="317"/>
      <c r="P66" s="158"/>
      <c r="Q66" s="158"/>
      <c r="R66" s="157"/>
      <c r="S66" s="219">
        <f>$R$58</f>
        <v>0.39869856419512928</v>
      </c>
      <c r="T66" s="218">
        <f>$R$58</f>
        <v>0.39869856419512928</v>
      </c>
      <c r="U66" s="217">
        <f>$R$58</f>
        <v>0.39869856419512928</v>
      </c>
      <c r="V66" s="218">
        <f>$R$58</f>
        <v>0.39869856419512928</v>
      </c>
      <c r="W66" s="220">
        <f>$R$58</f>
        <v>0.39869856419512928</v>
      </c>
      <c r="X66" s="160"/>
      <c r="Y66" s="158"/>
      <c r="Z66" s="159"/>
    </row>
    <row r="67" spans="1:26" ht="15" thickBot="1" x14ac:dyDescent="0.4">
      <c r="B67" s="44"/>
      <c r="C67" s="44"/>
      <c r="D67" s="44"/>
      <c r="E67" s="44"/>
      <c r="F67" s="44"/>
      <c r="G67" s="44"/>
      <c r="H67" s="44"/>
      <c r="I67" s="44"/>
      <c r="J67" s="44"/>
      <c r="K67" s="44"/>
      <c r="L67" s="44"/>
      <c r="M67" s="44"/>
      <c r="N67" s="316" t="s">
        <v>32</v>
      </c>
      <c r="O67" s="317"/>
      <c r="P67" s="158"/>
      <c r="Q67" s="158"/>
      <c r="R67" s="158"/>
      <c r="S67" s="157"/>
      <c r="T67" s="216">
        <f>$S$58</f>
        <v>-0.47429513295606185</v>
      </c>
      <c r="U67" s="218">
        <f>$S$58</f>
        <v>-0.47429513295606185</v>
      </c>
      <c r="V67" s="221">
        <f>$S$58</f>
        <v>-0.47429513295606185</v>
      </c>
      <c r="W67" s="217">
        <f>$S$58</f>
        <v>-0.47429513295606185</v>
      </c>
      <c r="X67" s="222">
        <f>$S$58</f>
        <v>-0.47429513295606185</v>
      </c>
      <c r="Y67" s="160"/>
      <c r="Z67" s="159"/>
    </row>
    <row r="68" spans="1:26" ht="15" thickBot="1" x14ac:dyDescent="0.4">
      <c r="B68" s="161"/>
      <c r="C68" s="161"/>
      <c r="D68" s="161"/>
      <c r="E68" s="161"/>
      <c r="F68" s="161"/>
      <c r="G68" s="161"/>
      <c r="H68" s="161"/>
      <c r="I68" s="161"/>
      <c r="J68" s="162"/>
      <c r="K68" s="162"/>
      <c r="L68" s="162"/>
      <c r="M68" s="162"/>
      <c r="N68" s="318" t="s">
        <v>44</v>
      </c>
      <c r="O68" s="319"/>
      <c r="P68" s="163"/>
      <c r="Q68" s="163"/>
      <c r="R68" s="158"/>
      <c r="S68" s="163"/>
      <c r="T68" s="157"/>
      <c r="U68" s="219">
        <f>+$T$58</f>
        <v>0</v>
      </c>
      <c r="V68" s="223">
        <f>+$T$58</f>
        <v>0</v>
      </c>
      <c r="W68" s="224">
        <f>+$T$58</f>
        <v>0</v>
      </c>
      <c r="X68" s="225">
        <f>+$T$58</f>
        <v>0</v>
      </c>
      <c r="Y68" s="226">
        <f>+$T$58</f>
        <v>0</v>
      </c>
      <c r="Z68" s="159"/>
    </row>
    <row r="69" spans="1:26" s="120" customFormat="1" ht="15" thickBot="1" x14ac:dyDescent="0.4">
      <c r="A69" s="1"/>
      <c r="B69" s="161"/>
      <c r="C69" s="161"/>
      <c r="D69" s="161"/>
      <c r="E69" s="161"/>
      <c r="F69" s="161"/>
      <c r="G69" s="161"/>
      <c r="H69" s="161"/>
      <c r="I69" s="161"/>
      <c r="J69" s="162"/>
      <c r="K69" s="162"/>
      <c r="L69" s="162"/>
      <c r="M69" s="162"/>
      <c r="N69" s="164" t="s">
        <v>59</v>
      </c>
      <c r="O69" s="165"/>
      <c r="P69" s="166"/>
      <c r="Q69" s="166"/>
      <c r="R69" s="166"/>
      <c r="S69" s="166"/>
      <c r="T69" s="167"/>
      <c r="U69" s="208">
        <f>+SUM(U64:U68)</f>
        <v>0.52603394832160433</v>
      </c>
      <c r="V69" s="209">
        <f>+SUM(V65:V68)</f>
        <v>-1.3022714098342973</v>
      </c>
      <c r="W69" s="210">
        <f>+SUM(W66:W68)</f>
        <v>-7.559656876093257E-2</v>
      </c>
      <c r="X69" s="211">
        <f>+SUM(X67:X68)</f>
        <v>-0.47429513295606185</v>
      </c>
      <c r="Y69" s="211">
        <f>+SUM(Y68)</f>
        <v>0</v>
      </c>
      <c r="Z69" s="207">
        <f>+SUM(U69:Y69)</f>
        <v>-1.3261291632296874</v>
      </c>
    </row>
    <row r="70" spans="1:26" ht="15" thickBot="1" x14ac:dyDescent="0.4">
      <c r="B70" s="161"/>
      <c r="C70" s="161"/>
      <c r="D70" s="161"/>
      <c r="E70" s="161"/>
      <c r="F70" s="161"/>
      <c r="G70" s="161"/>
      <c r="H70" s="161"/>
      <c r="I70" s="161"/>
      <c r="J70" s="162"/>
      <c r="K70" s="162"/>
      <c r="L70" s="162"/>
      <c r="M70" s="162"/>
      <c r="N70" s="168"/>
      <c r="O70" s="168"/>
      <c r="P70" s="168"/>
      <c r="Q70" s="168"/>
      <c r="R70" s="168"/>
      <c r="S70" s="168"/>
      <c r="T70" s="168"/>
      <c r="U70" s="169"/>
      <c r="V70" s="169"/>
      <c r="W70" s="169"/>
      <c r="X70" s="169"/>
      <c r="Y70" s="169"/>
      <c r="Z70" s="111"/>
    </row>
    <row r="71" spans="1:26" ht="15" thickBot="1" x14ac:dyDescent="0.4">
      <c r="B71" s="161"/>
      <c r="C71" s="161"/>
      <c r="D71" s="161"/>
      <c r="E71" s="161"/>
      <c r="F71" s="161"/>
      <c r="G71" s="161"/>
      <c r="H71" s="161"/>
      <c r="I71" s="161"/>
      <c r="J71" s="161"/>
      <c r="K71" s="161"/>
      <c r="L71" s="161"/>
      <c r="M71" s="161"/>
      <c r="N71" s="170" t="s">
        <v>60</v>
      </c>
      <c r="O71" s="171"/>
      <c r="P71" s="172"/>
      <c r="Q71" s="172"/>
      <c r="R71" s="172"/>
      <c r="S71" s="172"/>
      <c r="T71" s="173"/>
      <c r="U71" s="205">
        <f>U69</f>
        <v>0.52603394832160433</v>
      </c>
      <c r="V71" s="205">
        <f>V69</f>
        <v>-1.3022714098342973</v>
      </c>
      <c r="W71" s="205">
        <f>W69</f>
        <v>-7.559656876093257E-2</v>
      </c>
      <c r="X71" s="206">
        <f>X69</f>
        <v>-0.47429513295606185</v>
      </c>
      <c r="Y71" s="206">
        <f>Y69</f>
        <v>0</v>
      </c>
      <c r="Z71" s="207">
        <f>+SUM(U71:Y71)</f>
        <v>-1.3261291632296874</v>
      </c>
    </row>
    <row r="72" spans="1:26" x14ac:dyDescent="0.35">
      <c r="B72" s="174"/>
      <c r="C72" s="174"/>
      <c r="D72" s="174"/>
      <c r="E72" s="174"/>
      <c r="F72" s="174"/>
      <c r="G72" s="174"/>
      <c r="H72" s="174"/>
      <c r="I72" s="174"/>
      <c r="J72" s="174"/>
      <c r="K72" s="174"/>
      <c r="L72" s="175"/>
      <c r="M72" s="175"/>
      <c r="N72" s="175"/>
      <c r="O72" s="175"/>
      <c r="P72" s="176"/>
      <c r="Q72" s="175"/>
      <c r="R72" s="175"/>
      <c r="S72" s="175"/>
      <c r="T72" s="176"/>
      <c r="U72" s="176"/>
      <c r="V72" s="176"/>
      <c r="W72" s="177"/>
      <c r="X72" s="177"/>
      <c r="Y72" s="174"/>
      <c r="Z72" s="174"/>
    </row>
    <row r="73" spans="1:26" s="180" customFormat="1" ht="18.5" x14ac:dyDescent="0.3">
      <c r="A73" s="1"/>
      <c r="B73" s="242"/>
      <c r="C73" s="243"/>
      <c r="D73" s="243"/>
      <c r="E73" s="243"/>
      <c r="F73" s="243"/>
      <c r="G73" s="243"/>
      <c r="H73" s="243"/>
      <c r="I73" s="178"/>
      <c r="J73" s="178"/>
      <c r="K73" s="178"/>
      <c r="L73" s="178"/>
      <c r="M73" s="179"/>
      <c r="N73" s="179"/>
      <c r="O73" s="179"/>
      <c r="P73" s="179"/>
      <c r="Q73" s="179"/>
      <c r="R73" s="179"/>
      <c r="S73" s="179"/>
      <c r="T73" s="179"/>
      <c r="U73" s="179"/>
      <c r="V73" s="179"/>
      <c r="W73" s="179"/>
    </row>
    <row r="74" spans="1:26" x14ac:dyDescent="0.35">
      <c r="B74" s="244"/>
      <c r="C74" s="320"/>
      <c r="D74" s="320"/>
      <c r="E74" s="320"/>
      <c r="F74" s="320"/>
      <c r="G74" s="320"/>
      <c r="H74" s="245"/>
      <c r="I74" s="175"/>
      <c r="J74" s="175"/>
      <c r="K74" s="175"/>
      <c r="L74" s="175"/>
      <c r="M74" s="181"/>
      <c r="N74" s="182"/>
      <c r="O74" s="182"/>
      <c r="P74" s="182"/>
      <c r="Q74" s="181"/>
      <c r="R74" s="181"/>
      <c r="S74" s="181"/>
      <c r="T74" s="177"/>
      <c r="U74" s="177"/>
      <c r="V74" s="174"/>
      <c r="W74" s="174"/>
    </row>
    <row r="75" spans="1:26" s="22" customFormat="1" x14ac:dyDescent="0.35">
      <c r="A75" s="1"/>
      <c r="B75" s="244"/>
      <c r="C75" s="321"/>
      <c r="D75" s="321"/>
      <c r="E75" s="321"/>
      <c r="F75" s="321"/>
      <c r="G75" s="321"/>
      <c r="H75" s="245"/>
    </row>
    <row r="76" spans="1:26" x14ac:dyDescent="0.35">
      <c r="B76" s="244"/>
      <c r="C76" s="246"/>
      <c r="D76" s="246"/>
      <c r="E76" s="246"/>
      <c r="F76" s="246"/>
      <c r="G76" s="246"/>
      <c r="H76" s="245"/>
      <c r="I76" s="183"/>
      <c r="J76" s="181"/>
      <c r="K76" s="181"/>
      <c r="L76" s="181"/>
      <c r="M76" s="183"/>
      <c r="N76" s="183"/>
      <c r="O76" s="183"/>
      <c r="P76" s="177"/>
      <c r="Q76" s="177"/>
      <c r="R76" s="174"/>
      <c r="S76" s="174"/>
      <c r="T76" s="174"/>
      <c r="U76" s="174"/>
      <c r="V76" s="174"/>
      <c r="W76" s="174"/>
    </row>
    <row r="77" spans="1:26" x14ac:dyDescent="0.35">
      <c r="B77" s="247"/>
      <c r="C77" s="248"/>
      <c r="D77" s="248"/>
      <c r="E77" s="248"/>
      <c r="F77" s="248"/>
      <c r="G77" s="248"/>
      <c r="H77" s="249"/>
      <c r="I77" s="182"/>
      <c r="J77" s="175"/>
      <c r="K77" s="175"/>
      <c r="L77" s="175"/>
      <c r="M77" s="182"/>
      <c r="N77" s="182"/>
      <c r="O77" s="182"/>
      <c r="P77" s="177"/>
      <c r="Q77" s="177"/>
      <c r="R77" s="174"/>
      <c r="S77" s="174"/>
      <c r="T77" s="174"/>
      <c r="U77" s="174"/>
      <c r="V77" s="174"/>
      <c r="W77" s="174"/>
    </row>
    <row r="78" spans="1:26" x14ac:dyDescent="0.35">
      <c r="B78" s="250"/>
      <c r="C78" s="251"/>
      <c r="D78" s="251"/>
      <c r="E78" s="251"/>
      <c r="F78" s="251"/>
      <c r="G78" s="251"/>
      <c r="H78" s="252"/>
      <c r="I78" s="181"/>
      <c r="J78" s="175"/>
      <c r="K78" s="175"/>
      <c r="L78" s="175"/>
      <c r="M78" s="181"/>
      <c r="N78" s="181"/>
      <c r="O78" s="181"/>
      <c r="P78" s="184"/>
      <c r="Q78" s="177"/>
      <c r="R78" s="174"/>
      <c r="S78" s="174"/>
      <c r="T78" s="174"/>
      <c r="U78" s="174"/>
      <c r="V78" s="174"/>
      <c r="W78" s="174"/>
    </row>
    <row r="79" spans="1:26" x14ac:dyDescent="0.35">
      <c r="B79" s="253"/>
      <c r="C79" s="254"/>
      <c r="D79" s="254"/>
      <c r="E79" s="254"/>
      <c r="F79" s="254"/>
      <c r="G79" s="254"/>
      <c r="H79" s="249"/>
      <c r="I79" s="175"/>
      <c r="J79" s="175"/>
      <c r="K79" s="175"/>
      <c r="L79" s="175"/>
      <c r="M79" s="175"/>
      <c r="N79" s="175"/>
      <c r="O79" s="175"/>
      <c r="P79" s="177"/>
      <c r="Q79" s="184"/>
      <c r="R79" s="174"/>
      <c r="S79" s="174"/>
      <c r="T79" s="174"/>
      <c r="U79" s="174"/>
      <c r="V79" s="174"/>
      <c r="W79" s="174"/>
    </row>
    <row r="80" spans="1:26" x14ac:dyDescent="0.35">
      <c r="B80" s="253"/>
      <c r="C80" s="254"/>
      <c r="D80" s="254"/>
      <c r="E80" s="254"/>
      <c r="F80" s="254"/>
      <c r="G80" s="254"/>
      <c r="H80" s="249"/>
      <c r="I80" s="175"/>
      <c r="M80" s="175"/>
      <c r="N80" s="175"/>
      <c r="O80" s="175"/>
      <c r="P80" s="177"/>
      <c r="Q80" s="177"/>
      <c r="R80" s="174"/>
      <c r="S80" s="174"/>
      <c r="T80" s="174"/>
      <c r="U80" s="174"/>
      <c r="V80" s="174"/>
      <c r="W80" s="174"/>
    </row>
    <row r="81" spans="1:23" x14ac:dyDescent="0.35">
      <c r="B81" s="253"/>
      <c r="C81" s="254"/>
      <c r="D81" s="254"/>
      <c r="E81" s="254"/>
      <c r="F81" s="254"/>
      <c r="G81" s="254"/>
      <c r="H81" s="249"/>
      <c r="I81" s="175"/>
      <c r="M81" s="175"/>
      <c r="N81" s="175"/>
      <c r="O81" s="175"/>
      <c r="P81" s="177"/>
      <c r="Q81" s="177"/>
      <c r="R81" s="174"/>
      <c r="S81" s="174"/>
      <c r="T81" s="174"/>
      <c r="U81" s="174"/>
      <c r="V81" s="174"/>
      <c r="W81" s="174"/>
    </row>
    <row r="82" spans="1:23" x14ac:dyDescent="0.35">
      <c r="B82" s="253"/>
      <c r="C82" s="254"/>
      <c r="D82" s="254"/>
      <c r="E82" s="254"/>
      <c r="F82" s="254"/>
      <c r="G82" s="254"/>
      <c r="H82" s="249"/>
      <c r="I82" s="175"/>
      <c r="M82" s="175"/>
      <c r="N82" s="175"/>
      <c r="O82" s="175"/>
      <c r="P82" s="177"/>
      <c r="Q82" s="177"/>
      <c r="R82" s="174"/>
      <c r="S82" s="174"/>
      <c r="T82" s="174"/>
      <c r="U82" s="174"/>
      <c r="V82" s="174"/>
      <c r="W82" s="174"/>
    </row>
    <row r="83" spans="1:23" x14ac:dyDescent="0.35">
      <c r="B83" s="255"/>
      <c r="C83" s="254"/>
      <c r="D83" s="254"/>
      <c r="E83" s="254"/>
      <c r="F83" s="254"/>
      <c r="G83" s="254"/>
      <c r="H83" s="249"/>
      <c r="Q83" s="177"/>
      <c r="R83" s="174"/>
      <c r="S83" s="174"/>
      <c r="T83" s="174"/>
      <c r="U83" s="174"/>
      <c r="V83" s="174"/>
      <c r="W83" s="174"/>
    </row>
    <row r="84" spans="1:23" s="120" customFormat="1" x14ac:dyDescent="0.35">
      <c r="A84" s="1"/>
      <c r="B84" s="256"/>
      <c r="C84" s="257"/>
      <c r="D84" s="257"/>
      <c r="E84" s="257"/>
      <c r="F84" s="257"/>
      <c r="G84" s="257"/>
      <c r="H84" s="257"/>
      <c r="W84" s="185"/>
    </row>
  </sheetData>
  <sheetProtection autoFilter="0"/>
  <mergeCells count="24">
    <mergeCell ref="N67:O67"/>
    <mergeCell ref="N68:O68"/>
    <mergeCell ref="C74:G74"/>
    <mergeCell ref="C75:G75"/>
    <mergeCell ref="V46:W53"/>
    <mergeCell ref="P61:T61"/>
    <mergeCell ref="U61:Y61"/>
    <mergeCell ref="N64:O64"/>
    <mergeCell ref="N65:O65"/>
    <mergeCell ref="N66:O66"/>
    <mergeCell ref="C41:F41"/>
    <mergeCell ref="H41:L41"/>
    <mergeCell ref="P41:T41"/>
    <mergeCell ref="B8:M8"/>
    <mergeCell ref="C13:L13"/>
    <mergeCell ref="M13:N13"/>
    <mergeCell ref="C25:F25"/>
    <mergeCell ref="G25:L25"/>
    <mergeCell ref="N25:T25"/>
    <mergeCell ref="C26:F26"/>
    <mergeCell ref="H26:L26"/>
    <mergeCell ref="P26:T26"/>
    <mergeCell ref="C40:L40"/>
    <mergeCell ref="N40:T40"/>
  </mergeCells>
  <conditionalFormatting sqref="F28 F43 F45:F52 F30:F36">
    <cfRule type="expression" dxfId="3" priority="4">
      <formula>dms_PRCP_BaseYear=PRCP_y4</formula>
    </cfRule>
  </conditionalFormatting>
  <conditionalFormatting sqref="E28 E43 E30:E36 E45:E52">
    <cfRule type="expression" dxfId="2" priority="3">
      <formula>dms_PRCP_BaseYear=PRCP_y3</formula>
    </cfRule>
  </conditionalFormatting>
  <conditionalFormatting sqref="D28 D43 D30:D36 D45:D52">
    <cfRule type="expression" dxfId="1" priority="2">
      <formula>dms_PRCP_BaseYear=PRCP_y2</formula>
    </cfRule>
  </conditionalFormatting>
  <conditionalFormatting sqref="C28 C43 C30:C36 C45:C52">
    <cfRule type="expression" dxfId="0" priority="1">
      <formula>dms_PRCP_BaseYear=PRCP_y1</formula>
    </cfRule>
  </conditionalFormatting>
  <dataValidations xWindow="1113" yWindow="587" count="5">
    <dataValidation type="custom" allowBlank="1" showInputMessage="1" showErrorMessage="1" error="Must be a number" promptTitle="Opex allowance" prompt="Enter value. _x000a__x000a_As set out in the approved PTRM for the current regulatory control period." sqref="C28:L28">
      <formula1>ISNUMBER(C28)</formula1>
    </dataValidation>
    <dataValidation type="list" allowBlank="1" showInputMessage="1" showErrorMessage="1" sqref="U53">
      <formula1>$P$42:$S$42</formula1>
    </dataValidation>
    <dataValidation type="textLength" operator="lessThanOrEqual" allowBlank="1" showInputMessage="1" showErrorMessage="1" prompt="Enter category proposed for exclusion." sqref="B83">
      <formula1>150</formula1>
    </dataValidation>
    <dataValidation type="custom" allowBlank="1" showInputMessage="1" showErrorMessage="1" error="Must be a number" promptTitle="Excluded costs" prompt="Enter value in $million." sqref="C79:G83">
      <formula1>ISNUMBER(C79)</formula1>
    </dataValidation>
    <dataValidation type="list" allowBlank="1" showInputMessage="1" showErrorMessage="1" sqref="C23">
      <formula1>#REF!</formula1>
    </dataValidation>
  </dataValidations>
  <pageMargins left="0.7" right="0.7" top="0.75" bottom="0.75" header="0.3" footer="0.3"/>
  <pageSetup paperSize="8" scale="42" fitToWidth="0" orientation="landscape" r:id="rId1"/>
  <rowBreaks count="1" manualBreakCount="1">
    <brk id="53" min="1"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Draft decision</vt:lpstr>
      <vt:lpstr>'Draft decision'!dms_PRCP_BaseYear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Tsafack, Esther</cp:lastModifiedBy>
  <dcterms:created xsi:type="dcterms:W3CDTF">2020-11-12T02:56:42Z</dcterms:created>
  <dcterms:modified xsi:type="dcterms:W3CDTF">2020-11-14T02:16:43Z</dcterms:modified>
</cp:coreProperties>
</file>